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ADD 13-14" sheetId="1" state="visible" r:id="rId2"/>
    <sheet name="REMOVE 13-14" sheetId="2" state="visible" r:id="rId3"/>
    <sheet name="ADD 14-15" sheetId="3" state="visible" r:id="rId4"/>
    <sheet name="REMOVE 14-15" sheetId="4" state="visible" r:id="rId5"/>
    <sheet name="ADD 15-16 " sheetId="5" state="visible" r:id="rId6"/>
    <sheet name="REMOVE 15-16 " sheetId="6" state="visible" r:id="rId7"/>
    <sheet name="Refdata" sheetId="7" state="visible" r:id="rId8"/>
  </sheets>
  <definedNames>
    <definedName function="false" hidden="true" localSheetId="2" name="_xlnm._FilterDatabase" vbProcedure="false">'ADD 14-15'!$A$6:$AK$115</definedName>
    <definedName function="false" hidden="true" localSheetId="4" name="_xlnm._FilterDatabase" vbProcedure="false">'ADD 15-16 '!$A$6:$AK$115</definedName>
    <definedName function="false" hidden="true" localSheetId="3" name="_xlnm._FilterDatabase" vbProcedure="false">'REMOVE 14-15'!$A$6:$AH$113</definedName>
    <definedName function="false" hidden="true" localSheetId="5" name="_xlnm._FilterDatabase" vbProcedure="false">'REMOVE 15-16 '!$A$6:$AH$113</definedName>
    <definedName function="false" hidden="false" localSheetId="2" name="_FilterDatabase_0" vbProcedure="false">'ADD 14-15'!$A$6:$AK$115</definedName>
    <definedName function="false" hidden="false" localSheetId="2" name="_FilterDatabase_0_0" vbProcedure="false">'ADD 14-15'!$A$6:$AK$115</definedName>
    <definedName function="false" hidden="false" localSheetId="2" name="_FilterDatabase_0_0_0" vbProcedure="false">'ADD 14-15'!$A$6:$AK$115</definedName>
    <definedName function="false" hidden="false" localSheetId="2" name="_FilterDatabase_0_0_0_0" vbProcedure="false">'ADD 14-15'!$A$6:$AK$115</definedName>
    <definedName function="false" hidden="false" localSheetId="2" name="_FilterDatabase_0_0_0_0_0" vbProcedure="false">'ADD 14-15'!$A$6:$AK$115</definedName>
    <definedName function="false" hidden="false" localSheetId="2" name="_xlnm._FilterDatabase" vbProcedure="false">'ADD 14-15'!$A$6:$AK$115</definedName>
    <definedName function="false" hidden="false" localSheetId="3" name="_FilterDatabase_0" vbProcedure="false">'REMOVE 14-15'!$A$6:$AH$113</definedName>
    <definedName function="false" hidden="false" localSheetId="3" name="_FilterDatabase_0_0" vbProcedure="false">'REMOVE 14-15'!$A$6:$AH$113</definedName>
    <definedName function="false" hidden="false" localSheetId="3" name="_FilterDatabase_0_0_0" vbProcedure="false">'REMOVE 14-15'!$A$6:$AH$113</definedName>
    <definedName function="false" hidden="false" localSheetId="3" name="_FilterDatabase_0_0_0_0" vbProcedure="false">'REMOVE 14-15'!$A$6:$AH$113</definedName>
    <definedName function="false" hidden="false" localSheetId="3" name="_FilterDatabase_0_0_0_0_0" vbProcedure="false">'REMOVE 14-15'!$A$6:$AH$113</definedName>
    <definedName function="false" hidden="false" localSheetId="3" name="_xlnm._FilterDatabase" vbProcedure="false">'REMOVE 14-15'!$A$6:$AH$113</definedName>
    <definedName function="false" hidden="false" localSheetId="4" name="_FilterDatabase_0" vbProcedure="false">'ADD 15-16 '!$A$6:$AK$115</definedName>
    <definedName function="false" hidden="false" localSheetId="4" name="_FilterDatabase_0_0" vbProcedure="false">'ADD 15-16 '!$A$6:$AK$115</definedName>
    <definedName function="false" hidden="false" localSheetId="4" name="_FilterDatabase_0_0_0" vbProcedure="false">'ADD 15-16 '!$A$6:$AK$115</definedName>
    <definedName function="false" hidden="false" localSheetId="4" name="_FilterDatabase_0_0_0_0" vbProcedure="false">'ADD 15-16 '!$A$6:$AK$115</definedName>
    <definedName function="false" hidden="false" localSheetId="4" name="_FilterDatabase_0_0_0_0_0" vbProcedure="false">'ADD 15-16 '!$A$6:$AK$115</definedName>
    <definedName function="false" hidden="false" localSheetId="4" name="_xlnm._FilterDatabase" vbProcedure="false">'ADD 15-16 '!$A$6:$AK$115</definedName>
    <definedName function="false" hidden="false" localSheetId="5" name="_FilterDatabase_0" vbProcedure="false">'REMOVE 15-16 '!$A$6:$AH$113</definedName>
    <definedName function="false" hidden="false" localSheetId="5" name="_FilterDatabase_0_0" vbProcedure="false">'REMOVE 15-16 '!$A$6:$AH$113</definedName>
    <definedName function="false" hidden="false" localSheetId="5" name="_FilterDatabase_0_0_0" vbProcedure="false">'REMOVE 15-16 '!$A$6:$AH$113</definedName>
    <definedName function="false" hidden="false" localSheetId="5" name="_FilterDatabase_0_0_0_0" vbProcedure="false">'REMOVE 15-16 '!$A$6:$AH$113</definedName>
    <definedName function="false" hidden="false" localSheetId="5" name="_FilterDatabase_0_0_0_0_0" vbProcedure="false">'REMOVE 15-16 '!$A$6:$AH$113</definedName>
    <definedName function="false" hidden="false" localSheetId="5" name="_xlnm._FilterDatabase" vbProcedure="false">'REMOVE 15-16 '!$A$6:$AH$113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<sst xmlns="http://schemas.openxmlformats.org/spreadsheetml/2006/main" count="2531" uniqueCount="100">
  <si>
    <t>13/14 start</t>
  </si>
  <si>
    <t>Fuel A/C 13/14</t>
  </si>
  <si>
    <t>13/14 end</t>
  </si>
  <si>
    <t>Fuel A/C 14/15</t>
  </si>
  <si>
    <t>14/15 start</t>
  </si>
  <si>
    <t>Cap Contrib Limit:</t>
  </si>
  <si>
    <t>14/15 end</t>
  </si>
  <si>
    <t>Start Date</t>
  </si>
  <si>
    <t>DateFirstReg</t>
  </si>
  <si>
    <t>List Price</t>
  </si>
  <si>
    <t>Capital Contrib</t>
  </si>
  <si>
    <t>Employee payments</t>
  </si>
  <si>
    <t>empPayments Interval</t>
  </si>
  <si>
    <t>Fuel Type</t>
  </si>
  <si>
    <t>Co2Figure</t>
  </si>
  <si>
    <t>Engine Capacity</t>
  </si>
  <si>
    <t>Fuel benefit</t>
  </si>
  <si>
    <t>Max Cap Contribs</t>
  </si>
  <si>
    <t>Special % 13/14</t>
  </si>
  <si>
    <t>Special % 14/15</t>
  </si>
  <si>
    <t>full_annual CY</t>
  </si>
  <si>
    <t>unrounded CY apportioned employeePayments</t>
  </si>
  <si>
    <t>employeePayments CY</t>
  </si>
  <si>
    <t>unrounded CY+1 employeePayments</t>
  </si>
  <si>
    <t>employeePayments CY+1</t>
  </si>
  <si>
    <t>CY carBenefitPreReduc</t>
  </si>
  <si>
    <t>CY Rounded Down carBenefitPreReduc</t>
  </si>
  <si>
    <t>CY  unavail adjustment</t>
  </si>
  <si>
    <t>CY RoundUP unavail adjustment</t>
  </si>
  <si>
    <t>CY less unavail &amp; emp payments</t>
  </si>
  <si>
    <t>CY Car Benefit Value</t>
  </si>
  <si>
    <t>CY+1 carBenefitPreReduc</t>
  </si>
  <si>
    <t>CY+1 Rounded Down carBenefitPreReduc</t>
  </si>
  <si>
    <t>CY+1 less emp payments</t>
  </si>
  <si>
    <t>CY+1 Car Benefit Value</t>
  </si>
  <si>
    <t>UNROUNDED CY Fuel Benefit Value</t>
  </si>
  <si>
    <t>CY Fuel Benefit Value</t>
  </si>
  <si>
    <t>UNROUNDED CY+1 Fuel Benefit Value</t>
  </si>
  <si>
    <t>CY+1 Fuel Benefit Value</t>
  </si>
  <si>
    <t>Weekly</t>
  </si>
  <si>
    <t>A</t>
  </si>
  <si>
    <t>1400cc or less</t>
  </si>
  <si>
    <t>Yes</t>
  </si>
  <si>
    <t>Monthly</t>
  </si>
  <si>
    <t>1401 to 2000</t>
  </si>
  <si>
    <t>2001 or greater</t>
  </si>
  <si>
    <t>D</t>
  </si>
  <si>
    <t>E</t>
  </si>
  <si>
    <t>Over 2000</t>
  </si>
  <si>
    <t>No</t>
  </si>
  <si>
    <t>DATE WITHDRAWN</t>
  </si>
  <si>
    <t>NPS days unavailable</t>
  </si>
  <si>
    <t>User Entered Days Unavailable</t>
  </si>
  <si>
    <t>Employee payments (FROM NPS)</t>
  </si>
  <si>
    <t>DATE FUEL WITHDRAWN</t>
  </si>
  <si>
    <t>full annual employeePayments</t>
  </si>
  <si>
    <t>unroundedCY employeePayments</t>
  </si>
  <si>
    <t>Fuel A/C forecast:</t>
  </si>
  <si>
    <t>Fuel A/C 15/16</t>
  </si>
  <si>
    <t>15/16 start</t>
  </si>
  <si>
    <t>15/16 end</t>
  </si>
  <si>
    <t>Special % 15/16</t>
  </si>
  <si>
    <t>Special Percentage for Forecast Calc</t>
  </si>
  <si>
    <t>Fuel A/C 16/17</t>
  </si>
  <si>
    <t>16/17 start</t>
  </si>
  <si>
    <t>Special % 16/17</t>
  </si>
  <si>
    <t>16/17 end</t>
  </si>
  <si>
    <t>annual-constants.csv</t>
  </si>
  <si>
    <t>2014/15</t>
  </si>
  <si>
    <t>2015/16</t>
  </si>
  <si>
    <t>maximumCapitalContribution</t>
  </si>
  <si>
    <t>carFuelBenefit</t>
  </si>
  <si>
    <t>basic-percentage.csv</t>
  </si>
  <si>
    <t>2015/16 as provided in Calculation v3.7</t>
  </si>
  <si>
    <t>2015/16 Group in ranges</t>
  </si>
  <si>
    <t>co2start range</t>
  </si>
  <si>
    <t>co2end range</t>
  </si>
  <si>
    <t>% for fueltype A</t>
  </si>
  <si>
    <t>% for fueltype D</t>
  </si>
  <si>
    <t>CO2 emissions
(g/km)</t>
  </si>
  <si>
    <t>Fuel type A, %</t>
  </si>
  <si>
    <t>Fuel type D, %</t>
  </si>
  <si>
    <t>range</t>
  </si>
  <si>
    <t>Zero</t>
  </si>
  <si>
    <t>1 – 50</t>
  </si>
  <si>
    <t>1 – 75</t>
  </si>
  <si>
    <t>51 - 75</t>
  </si>
  <si>
    <t>76 - 79</t>
  </si>
  <si>
    <t>120 (unrounded)</t>
  </si>
  <si>
    <t>121-124</t>
  </si>
  <si>
    <t>car-benefit-percentage-post98.csv</t>
  </si>
  <si>
    <t>Engine Size range start</t>
  </si>
  <si>
    <t>Engine Size range end</t>
  </si>
  <si>
    <t>% FUEL Type</t>
  </si>
  <si>
    <t>% Fuel Type D and L</t>
  </si>
  <si>
    <t>car-benefit-percentage-pre98.csv</t>
  </si>
  <si>
    <t>no changes</t>
  </si>
  <si>
    <t>% for car reg pre98</t>
  </si>
  <si>
    <t>car-benefit-percentage-percentage-ZE.csv</t>
  </si>
  <si>
    <t>Fuel Type E (Electic)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</si>
</sst>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DD/MM/YYYY"/>
    <numFmt numFmtId="166" formatCode="0%"/>
    <numFmt numFmtId="167" formatCode="0"/>
    <numFmt numFmtId="168" formatCode="0.00"/>
  </numFmts>
  <fonts count="19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Calibri"/>
      <family val="2"/>
      <charset val="1"/>
    </font>
    <font>
      <b val="true"/>
      <sz val="10"/>
      <color rgb="FF333333"/>
      <name val="Arial"/>
      <family val="2"/>
      <charset val="1"/>
    </font>
    <font>
      <b val="true"/>
      <sz val="10"/>
      <color rgb="FF000000"/>
      <name val="Calibri"/>
      <family val="2"/>
      <charset val="1"/>
    </font>
    <font>
      <b val="true"/>
      <sz val="10"/>
      <name val="Arial"/>
      <family val="2"/>
      <charset val="1"/>
    </font>
    <font>
      <b val="true"/>
      <i val="true"/>
      <sz val="10"/>
      <color rgb="FF000000"/>
      <name val="Calibri"/>
      <family val="2"/>
      <charset val="1"/>
    </font>
    <font>
      <sz val="10"/>
      <color rgb="FF333333"/>
      <name val="Arial"/>
      <family val="2"/>
      <charset val="1"/>
    </font>
    <font>
      <sz val="10"/>
      <name val="Arial"/>
      <family val="2"/>
      <charset val="1"/>
    </font>
    <font>
      <sz val="10"/>
      <name val="Calibri"/>
      <family val="2"/>
      <charset val="1"/>
    </font>
    <font>
      <sz val="10"/>
      <color rgb="FF0000FF"/>
      <name val="Arial"/>
      <family val="2"/>
      <charset val="1"/>
    </font>
    <font>
      <sz val="10"/>
      <color rgb="FF0000FF"/>
      <name val="Calibri"/>
      <family val="2"/>
      <charset val="1"/>
    </font>
    <font>
      <b val="true"/>
      <sz val="12"/>
      <color rgb="FF000000"/>
      <name val="Calibri"/>
      <family val="2"/>
      <charset val="1"/>
    </font>
    <font>
      <sz val="12"/>
      <color rgb="FF000000"/>
      <name val="Times New Roman"/>
      <family val="1"/>
      <charset val="1"/>
    </font>
    <font>
      <b val="true"/>
      <sz val="12"/>
      <name val="Calibri"/>
      <family val="2"/>
      <charset val="1"/>
    </font>
    <font>
      <sz val="12"/>
      <name val="Calibri"/>
      <family val="2"/>
      <charset val="1"/>
    </font>
    <font>
      <sz val="10"/>
      <color rgb="FF000000"/>
      <name val="Times New Roman"/>
      <family val="1"/>
      <charset val="1"/>
    </font>
  </fonts>
  <fills count="15">
    <fill>
      <patternFill patternType="none"/>
    </fill>
    <fill>
      <patternFill patternType="gray125"/>
    </fill>
    <fill>
      <patternFill patternType="solid">
        <fgColor rgb="FFB7DEE8"/>
        <bgColor rgb="FFD9D9D9"/>
      </patternFill>
    </fill>
    <fill>
      <patternFill patternType="solid">
        <fgColor rgb="FF808080"/>
        <bgColor rgb="FF666699"/>
      </patternFill>
    </fill>
    <fill>
      <patternFill patternType="solid">
        <fgColor rgb="FFFF0000"/>
        <bgColor rgb="FFFF3300"/>
      </patternFill>
    </fill>
    <fill>
      <patternFill patternType="solid">
        <fgColor rgb="FFD9D9D9"/>
        <bgColor rgb="FFE6E0EC"/>
      </patternFill>
    </fill>
    <fill>
      <patternFill patternType="solid">
        <fgColor rgb="FFE6E0EC"/>
        <bgColor rgb="FFD9D9D9"/>
      </patternFill>
    </fill>
    <fill>
      <patternFill patternType="solid">
        <fgColor rgb="FFDBEEF4"/>
        <bgColor rgb="FFE6E0EC"/>
      </patternFill>
    </fill>
    <fill>
      <patternFill patternType="solid">
        <fgColor rgb="FFBFBFBF"/>
        <bgColor rgb="FFA6A6A6"/>
      </patternFill>
    </fill>
    <fill>
      <patternFill patternType="solid">
        <fgColor rgb="FFF2F2F2"/>
        <bgColor rgb="FFFDEADA"/>
      </patternFill>
    </fill>
    <fill>
      <patternFill patternType="solid">
        <fgColor rgb="FFFDEADA"/>
        <bgColor rgb="FFF2F2F2"/>
      </patternFill>
    </fill>
    <fill>
      <patternFill patternType="solid">
        <fgColor rgb="FFFFFFFF"/>
        <bgColor rgb="FFF2F2F2"/>
      </patternFill>
    </fill>
    <fill>
      <patternFill patternType="solid">
        <fgColor rgb="FFFFFF00"/>
        <bgColor rgb="FFFFFF00"/>
      </patternFill>
    </fill>
    <fill>
      <patternFill patternType="solid">
        <fgColor rgb="FFFF3300"/>
        <bgColor rgb="FFFF0000"/>
      </patternFill>
    </fill>
    <fill>
      <patternFill patternType="solid">
        <fgColor rgb="FFD7E4BD"/>
        <bgColor rgb="FFD9D9D9"/>
      </patternFill>
    </fill>
  </fills>
  <borders count="14">
    <border diagonalUp="false" diagonalDown="false">
      <left/>
      <right/>
      <top/>
      <bottom/>
      <diagonal/>
    </border>
    <border diagonalUp="false" diagonalDown="false">
      <left style="hair">
        <color rgb="FFA6A6A6"/>
      </left>
      <right style="hair">
        <color rgb="FFA6A6A6"/>
      </right>
      <top style="hair">
        <color rgb="FFA6A6A6"/>
      </top>
      <bottom style="hair">
        <color rgb="FFA6A6A6"/>
      </bottom>
      <diagonal/>
    </border>
    <border diagonalUp="false" diagonalDown="false"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  <diagonal/>
    </border>
    <border diagonalUp="false" diagonalDown="false">
      <left style="thin">
        <color rgb="FFA6A6A6"/>
      </left>
      <right style="thin">
        <color rgb="FFA6A6A6"/>
      </right>
      <top/>
      <bottom style="thin">
        <color rgb="FFA6A6A6"/>
      </bottom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 style="medium">
        <color rgb="FFFF0000"/>
      </right>
      <top/>
      <bottom style="medium"/>
      <diagonal/>
    </border>
    <border diagonalUp="false" diagonalDown="false">
      <left style="medium">
        <color rgb="FFFF0000"/>
      </left>
      <right style="medium"/>
      <top/>
      <bottom style="medium"/>
      <diagonal/>
    </border>
    <border diagonalUp="true" diagonalDown="true">
      <left style="medium"/>
      <right style="medium"/>
      <top/>
      <bottom style="medium"/>
      <diagonal style="medium">
        <color rgb="FFFF0000"/>
      </diagonal>
    </border>
    <border diagonalUp="true" diagonalDown="true">
      <left/>
      <right style="medium"/>
      <top/>
      <bottom style="medium"/>
      <diagonal style="medium">
        <color rgb="FFFF0000"/>
      </diagonal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5" borderId="2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4" fillId="3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6" fillId="6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7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8" fillId="6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6" fillId="5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6" fillId="8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5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9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9" fillId="9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9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9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7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9" fillId="9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0" fillId="9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9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9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9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1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6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1" fillId="7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7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0" fillId="9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9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1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1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4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9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9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9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9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3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3" fillId="7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7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9" fillId="1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9" fillId="1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1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13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1" fillId="1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1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1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1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5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5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5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5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5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5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5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5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5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5" borderId="1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5" borderId="1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11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5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6" fillId="1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1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89"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  <dxf>
      <font>
        <b val="true"/>
        <sz val="12"/>
        <color rgb="FF9C0006"/>
        <name val="Calibri"/>
        <family val="2"/>
        <charset val="1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BFBFBF"/>
      <rgbColor rgb="FF808080"/>
      <rgbColor rgb="FF9999FF"/>
      <rgbColor rgb="FF993366"/>
      <rgbColor rgb="FFFDEADA"/>
      <rgbColor rgb="FFDBEEF4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F2F2F2"/>
      <rgbColor rgb="FFD7E4BD"/>
      <rgbColor rgb="FFE6E0EC"/>
      <rgbColor rgb="FFB7DEE8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3300"/>
      <rgbColor rgb="FF666699"/>
      <rgbColor rgb="FFA6A6A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7" activeCellId="0" sqref="B7"/>
    </sheetView>
  </sheetViews>
  <sheetFormatPr defaultRowHeight="15.75"/>
  <cols>
    <col collapsed="false" hidden="false" max="1" min="1" style="1" width="9.62222222222222"/>
    <col collapsed="false" hidden="false" max="2" min="2" style="1" width="12"/>
    <col collapsed="false" hidden="false" max="3" min="3" style="1" width="11.6296296296296"/>
    <col collapsed="false" hidden="false" max="4" min="4" style="1" width="15.6259259259259"/>
    <col collapsed="false" hidden="false" max="5" min="5" style="1" width="11.3740740740741"/>
    <col collapsed="false" hidden="false" max="6" min="6" style="1" width="12.4962962962963"/>
    <col collapsed="false" hidden="false" max="7" min="7" style="1" width="9.0037037037037"/>
    <col collapsed="false" hidden="false" max="8" min="8" style="1" width="10.8777777777778"/>
    <col collapsed="false" hidden="false" max="9" min="9" style="2" width="12.6296296296296"/>
    <col collapsed="false" hidden="false" max="10" min="10" style="1" width="10.6296296296296"/>
    <col collapsed="false" hidden="false" max="11" min="11" style="1" width="2.5037037037037"/>
    <col collapsed="false" hidden="false" max="12" min="12" style="1" width="8.12592592592593"/>
    <col collapsed="false" hidden="false" max="13" min="13" style="1" width="11.1259259259259"/>
    <col collapsed="false" hidden="false" max="14" min="14" style="1" width="13.8777777777778"/>
    <col collapsed="false" hidden="false" max="15" min="15" style="1" width="15.1222222222222"/>
    <col collapsed="false" hidden="false" max="16" min="16" style="1" width="15"/>
    <col collapsed="false" hidden="false" max="17" min="17" style="1" width="15.1222222222222"/>
    <col collapsed="false" hidden="false" max="18" min="18" style="1" width="17.5"/>
    <col collapsed="false" hidden="false" max="29" min="19" style="1" width="15.1222222222222"/>
    <col collapsed="false" hidden="false" max="31" min="30" style="1" width="13.6259259259259"/>
    <col collapsed="false" hidden="false" max="32" min="32" style="1" width="14.8740740740741"/>
    <col collapsed="false" hidden="false" max="33" min="33" style="1" width="12.1259259259259"/>
    <col collapsed="false" hidden="false" max="1025" min="34" style="1" width="10.8777777777778"/>
  </cols>
  <sheetData>
    <row r="1" s="5" customFormat="true" ht="12.75" hidden="false" customHeight="false" outlineLevel="0" collapsed="false">
      <c r="A1" s="3" t="s">
        <v>0</v>
      </c>
      <c r="B1" s="4" t="n">
        <v>41370</v>
      </c>
      <c r="D1" s="3" t="s">
        <v>1</v>
      </c>
      <c r="E1" s="5" t="n">
        <v>21100</v>
      </c>
      <c r="I1" s="6"/>
      <c r="K1" s="7"/>
    </row>
    <row r="2" s="5" customFormat="true" ht="12.75" hidden="false" customHeight="false" outlineLevel="0" collapsed="false">
      <c r="A2" s="3" t="s">
        <v>2</v>
      </c>
      <c r="B2" s="4" t="n">
        <v>41734</v>
      </c>
      <c r="D2" s="3" t="s">
        <v>3</v>
      </c>
      <c r="E2" s="5" t="n">
        <v>21700</v>
      </c>
      <c r="I2" s="6"/>
      <c r="K2" s="7"/>
    </row>
    <row r="3" s="5" customFormat="true" ht="12.75" hidden="false" customHeight="false" outlineLevel="0" collapsed="false">
      <c r="A3" s="3" t="s">
        <v>4</v>
      </c>
      <c r="B3" s="4" t="n">
        <v>41735</v>
      </c>
      <c r="D3" s="3" t="s">
        <v>5</v>
      </c>
      <c r="E3" s="5" t="n">
        <v>5000</v>
      </c>
      <c r="I3" s="6"/>
      <c r="K3" s="7"/>
    </row>
    <row r="4" customFormat="false" ht="15.75" hidden="false" customHeight="false" outlineLevel="0" collapsed="false">
      <c r="A4" s="3" t="s">
        <v>6</v>
      </c>
      <c r="B4" s="4" t="n">
        <v>42099</v>
      </c>
      <c r="C4" s="5"/>
      <c r="D4" s="0"/>
      <c r="E4" s="0"/>
      <c r="F4" s="0"/>
      <c r="G4" s="5"/>
      <c r="H4" s="5"/>
      <c r="I4" s="6"/>
      <c r="J4" s="5"/>
      <c r="K4" s="7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.75" hidden="false" customHeight="false" outlineLevel="0" collapsed="false">
      <c r="A5" s="0"/>
      <c r="B5" s="0"/>
      <c r="C5" s="5"/>
      <c r="D5" s="0"/>
      <c r="E5" s="0"/>
      <c r="F5" s="5"/>
      <c r="G5" s="5"/>
      <c r="H5" s="5"/>
      <c r="I5" s="6"/>
      <c r="J5" s="5"/>
      <c r="K5" s="7"/>
      <c r="L5" s="5"/>
      <c r="M5" s="5"/>
      <c r="N5" s="5"/>
      <c r="O5" s="5"/>
      <c r="P5" s="5"/>
      <c r="Q5" s="5"/>
      <c r="R5" s="5"/>
      <c r="S5" s="5"/>
      <c r="T5" s="8"/>
      <c r="U5" s="8"/>
      <c r="V5" s="8"/>
      <c r="W5" s="8"/>
      <c r="X5" s="8"/>
      <c r="Y5" s="5"/>
      <c r="Z5" s="8"/>
      <c r="AA5" s="8"/>
      <c r="AB5" s="8"/>
      <c r="AC5" s="5"/>
      <c r="AD5" s="5"/>
      <c r="AE5" s="5"/>
      <c r="AF5" s="5"/>
      <c r="AG5" s="5"/>
      <c r="AH5" s="5"/>
      <c r="AI5" s="5"/>
      <c r="AJ5" s="5"/>
      <c r="AK5" s="5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s="17" customFormat="true" ht="38.25" hidden="false" customHeight="false" outlineLevel="0" collapsed="false">
      <c r="A6" s="9" t="s">
        <v>7</v>
      </c>
      <c r="B6" s="9" t="s">
        <v>8</v>
      </c>
      <c r="C6" s="9" t="s">
        <v>9</v>
      </c>
      <c r="D6" s="9" t="s">
        <v>10</v>
      </c>
      <c r="E6" s="9" t="s">
        <v>11</v>
      </c>
      <c r="F6" s="9" t="s">
        <v>12</v>
      </c>
      <c r="G6" s="9" t="s">
        <v>13</v>
      </c>
      <c r="H6" s="10" t="s">
        <v>14</v>
      </c>
      <c r="I6" s="9" t="s">
        <v>15</v>
      </c>
      <c r="J6" s="9" t="s">
        <v>16</v>
      </c>
      <c r="K6" s="11"/>
      <c r="L6" s="12" t="s">
        <v>17</v>
      </c>
      <c r="M6" s="9" t="s">
        <v>18</v>
      </c>
      <c r="N6" s="9" t="s">
        <v>19</v>
      </c>
      <c r="O6" s="13" t="s">
        <v>20</v>
      </c>
      <c r="P6" s="14" t="s">
        <v>21</v>
      </c>
      <c r="Q6" s="15" t="s">
        <v>22</v>
      </c>
      <c r="R6" s="14" t="s">
        <v>23</v>
      </c>
      <c r="S6" s="15" t="s">
        <v>24</v>
      </c>
      <c r="T6" s="16" t="s">
        <v>25</v>
      </c>
      <c r="U6" s="16" t="s">
        <v>26</v>
      </c>
      <c r="V6" s="16" t="s">
        <v>27</v>
      </c>
      <c r="W6" s="16" t="s">
        <v>28</v>
      </c>
      <c r="X6" s="16" t="s">
        <v>29</v>
      </c>
      <c r="Y6" s="15" t="s">
        <v>30</v>
      </c>
      <c r="Z6" s="16" t="s">
        <v>31</v>
      </c>
      <c r="AA6" s="16" t="s">
        <v>32</v>
      </c>
      <c r="AB6" s="16" t="s">
        <v>33</v>
      </c>
      <c r="AC6" s="15" t="s">
        <v>34</v>
      </c>
      <c r="AD6" s="12" t="s">
        <v>35</v>
      </c>
      <c r="AE6" s="15" t="s">
        <v>36</v>
      </c>
      <c r="AF6" s="12" t="s">
        <v>37</v>
      </c>
      <c r="AG6" s="15" t="s">
        <v>38</v>
      </c>
    </row>
    <row r="7" s="5" customFormat="true" ht="12.75" hidden="false" customHeight="false" outlineLevel="0" collapsed="false">
      <c r="A7" s="18" t="n">
        <v>41370</v>
      </c>
      <c r="B7" s="19" t="n">
        <v>40923</v>
      </c>
      <c r="C7" s="20" t="n">
        <v>14675</v>
      </c>
      <c r="D7" s="20" t="n">
        <v>0</v>
      </c>
      <c r="E7" s="20" t="n">
        <v>1</v>
      </c>
      <c r="F7" s="21" t="s">
        <v>39</v>
      </c>
      <c r="G7" s="22" t="s">
        <v>40</v>
      </c>
      <c r="H7" s="23" t="n">
        <v>1</v>
      </c>
      <c r="I7" s="22" t="s">
        <v>41</v>
      </c>
      <c r="J7" s="22" t="s">
        <v>42</v>
      </c>
      <c r="K7" s="7"/>
      <c r="L7" s="24" t="n">
        <f aca="false">IF(D7&gt;$E$3,$E$3,D7)</f>
        <v>0</v>
      </c>
      <c r="M7" s="25" t="n">
        <v>0.05</v>
      </c>
      <c r="N7" s="25" t="n">
        <v>0.05</v>
      </c>
      <c r="O7" s="26" t="n">
        <f aca="false">E7*(($B$2-$B$1+1)/7)</f>
        <v>52.1428571428571</v>
      </c>
      <c r="P7" s="24" t="n">
        <f aca="false">O7*((($B$2-A7)+1)/(($B$2-$B$1)+1))</f>
        <v>52.1428571428571</v>
      </c>
      <c r="Q7" s="26" t="n">
        <f aca="false">ROUNDUP(P7,0)</f>
        <v>53</v>
      </c>
      <c r="R7" s="24" t="n">
        <f aca="false">E7*(($B$4-$B$3+1)/7)</f>
        <v>52.1428571428571</v>
      </c>
      <c r="S7" s="26" t="n">
        <f aca="false">ROUNDUP(R7,0)</f>
        <v>53</v>
      </c>
      <c r="T7" s="27" t="n">
        <f aca="false">($C7-$L7)*$M7</f>
        <v>733.75</v>
      </c>
      <c r="U7" s="27" t="n">
        <f aca="false">ROUNDDOWN(T7,0)</f>
        <v>733</v>
      </c>
      <c r="V7" s="27" t="n">
        <f aca="false">U7*(($A7-$B$1))/(($B$2-$B$1+1))</f>
        <v>0</v>
      </c>
      <c r="W7" s="27" t="n">
        <f aca="false">ROUNDUP(V7,0)</f>
        <v>0</v>
      </c>
      <c r="X7" s="27" t="n">
        <f aca="false">U7-W7-Q7</f>
        <v>680</v>
      </c>
      <c r="Y7" s="26" t="n">
        <f aca="false">IF(X7&lt;0,0,(ROUNDDOWN(X7,0)))</f>
        <v>680</v>
      </c>
      <c r="Z7" s="27" t="n">
        <f aca="false">((($C7-$L7)*N7))</f>
        <v>733.75</v>
      </c>
      <c r="AA7" s="27" t="n">
        <f aca="false">ROUNDDOWN(Z7,0)</f>
        <v>733</v>
      </c>
      <c r="AB7" s="27" t="n">
        <f aca="false">AA7-S7</f>
        <v>680</v>
      </c>
      <c r="AC7" s="26" t="n">
        <f aca="false">IF(AB7&lt;0,0,(ROUNDDOWN(AB7,0)))</f>
        <v>680</v>
      </c>
      <c r="AD7" s="24" t="n">
        <f aca="false">($E$1*M7)*((($B$2-$A7)+1)/(($B$2-$B$1+1)))</f>
        <v>1055</v>
      </c>
      <c r="AE7" s="26" t="n">
        <f aca="false">ROUNDDOWN(AD7,0)</f>
        <v>1055</v>
      </c>
      <c r="AF7" s="24" t="n">
        <f aca="false">($E$2*N7)</f>
        <v>1085</v>
      </c>
      <c r="AG7" s="26" t="n">
        <f aca="false">ROUNDDOWN(AF7,0)</f>
        <v>1085</v>
      </c>
    </row>
    <row r="8" customFormat="false" ht="15.75" hidden="false" customHeight="false" outlineLevel="0" collapsed="false">
      <c r="A8" s="18" t="n">
        <v>41370</v>
      </c>
      <c r="B8" s="19" t="n">
        <v>40854</v>
      </c>
      <c r="C8" s="20" t="n">
        <v>25446</v>
      </c>
      <c r="D8" s="20" t="n">
        <v>500</v>
      </c>
      <c r="E8" s="20" t="n">
        <v>5</v>
      </c>
      <c r="F8" s="21" t="s">
        <v>39</v>
      </c>
      <c r="G8" s="22" t="s">
        <v>40</v>
      </c>
      <c r="H8" s="23" t="n">
        <v>55</v>
      </c>
      <c r="I8" s="22" t="s">
        <v>41</v>
      </c>
      <c r="J8" s="22" t="s">
        <v>42</v>
      </c>
      <c r="K8" s="7"/>
      <c r="L8" s="24" t="n">
        <f aca="false">IF(D8&gt;$E$3,$E$3,D8)</f>
        <v>500</v>
      </c>
      <c r="M8" s="25" t="n">
        <v>0.05</v>
      </c>
      <c r="N8" s="25" t="n">
        <v>0.05</v>
      </c>
      <c r="O8" s="26" t="n">
        <f aca="false">E8*(($B$2-$B$1+1)/7)</f>
        <v>260.714285714286</v>
      </c>
      <c r="P8" s="24" t="n">
        <f aca="false">O8*((($B$2-A8)+1)/(($B$2-$B$1)+1))</f>
        <v>260.714285714286</v>
      </c>
      <c r="Q8" s="26" t="n">
        <f aca="false">ROUNDUP(P8,0)</f>
        <v>261</v>
      </c>
      <c r="R8" s="24" t="n">
        <f aca="false">E8*(($B$4-$B$3+1)/7)</f>
        <v>260.714285714286</v>
      </c>
      <c r="S8" s="26" t="n">
        <f aca="false">ROUNDUP(R8,0)</f>
        <v>261</v>
      </c>
      <c r="T8" s="27" t="n">
        <f aca="false">($C8-$L8)*$M8</f>
        <v>1247.3</v>
      </c>
      <c r="U8" s="27" t="n">
        <f aca="false">ROUNDDOWN(T8,0)</f>
        <v>1247</v>
      </c>
      <c r="V8" s="27" t="n">
        <f aca="false">U8*(($A8-$B$1))/(($B$2-$B$1+1))</f>
        <v>0</v>
      </c>
      <c r="W8" s="27" t="n">
        <f aca="false">ROUNDUP(V8,0)</f>
        <v>0</v>
      </c>
      <c r="X8" s="27" t="n">
        <f aca="false">U8-W8-Q8</f>
        <v>986</v>
      </c>
      <c r="Y8" s="26" t="n">
        <f aca="false">IF(X8&lt;0,0,(ROUNDDOWN(X8,0)))</f>
        <v>986</v>
      </c>
      <c r="Z8" s="27" t="n">
        <f aca="false">((($C8-$L8)*N8))</f>
        <v>1247.3</v>
      </c>
      <c r="AA8" s="27" t="n">
        <f aca="false">ROUNDDOWN(Z8,0)</f>
        <v>1247</v>
      </c>
      <c r="AB8" s="27" t="n">
        <f aca="false">AA8-S8</f>
        <v>986</v>
      </c>
      <c r="AC8" s="26" t="n">
        <f aca="false">IF(AB8&lt;0,0,(ROUNDDOWN(AB8,0)))</f>
        <v>986</v>
      </c>
      <c r="AD8" s="24" t="n">
        <f aca="false">($E$1*M8)*((($B$2-$A8)+1)/(($B$2-$B$1+1)))</f>
        <v>1055</v>
      </c>
      <c r="AE8" s="26" t="n">
        <f aca="false">ROUNDDOWN(AD8,0)</f>
        <v>1055</v>
      </c>
      <c r="AF8" s="24" t="n">
        <f aca="false">($E$2*N8)</f>
        <v>1085</v>
      </c>
      <c r="AG8" s="26" t="n">
        <f aca="false">ROUNDDOWN(AF8,0)</f>
        <v>1085</v>
      </c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.75" hidden="false" customHeight="false" outlineLevel="0" collapsed="false">
      <c r="A9" s="18" t="n">
        <v>41370</v>
      </c>
      <c r="B9" s="19" t="n">
        <v>35796</v>
      </c>
      <c r="C9" s="20" t="n">
        <v>33656</v>
      </c>
      <c r="D9" s="20" t="n">
        <v>0</v>
      </c>
      <c r="E9" s="20" t="n">
        <v>0</v>
      </c>
      <c r="F9" s="21" t="s">
        <v>39</v>
      </c>
      <c r="G9" s="22" t="s">
        <v>40</v>
      </c>
      <c r="H9" s="23" t="n">
        <v>75</v>
      </c>
      <c r="I9" s="22" t="s">
        <v>41</v>
      </c>
      <c r="J9" s="22" t="s">
        <v>42</v>
      </c>
      <c r="K9" s="7"/>
      <c r="L9" s="24" t="n">
        <f aca="false">IF(D9&gt;$E$3,$E$3,D9)</f>
        <v>0</v>
      </c>
      <c r="M9" s="25" t="n">
        <v>0.05</v>
      </c>
      <c r="N9" s="25" t="n">
        <v>0.05</v>
      </c>
      <c r="O9" s="26" t="n">
        <f aca="false">E9*(($B$2-$B$1+1)/7)</f>
        <v>0</v>
      </c>
      <c r="P9" s="24" t="n">
        <f aca="false">O9*((($B$2-A9)+1)/(($B$2-$B$1)+1))</f>
        <v>0</v>
      </c>
      <c r="Q9" s="26" t="n">
        <f aca="false">ROUNDUP(P9,0)</f>
        <v>0</v>
      </c>
      <c r="R9" s="24" t="n">
        <f aca="false">E9*(($B$4-$B$3+1)/7)</f>
        <v>0</v>
      </c>
      <c r="S9" s="26" t="n">
        <f aca="false">ROUNDUP(R9,0)</f>
        <v>0</v>
      </c>
      <c r="T9" s="27" t="n">
        <f aca="false">($C9-$L9)*$M9</f>
        <v>1682.8</v>
      </c>
      <c r="U9" s="27" t="n">
        <f aca="false">ROUNDDOWN(T9,0)</f>
        <v>1682</v>
      </c>
      <c r="V9" s="27" t="n">
        <f aca="false">U9*(($A9-$B$1))/(($B$2-$B$1+1))</f>
        <v>0</v>
      </c>
      <c r="W9" s="27" t="n">
        <f aca="false">ROUNDUP(V9,0)</f>
        <v>0</v>
      </c>
      <c r="X9" s="27" t="n">
        <f aca="false">U9-W9-Q9</f>
        <v>1682</v>
      </c>
      <c r="Y9" s="26" t="n">
        <f aca="false">IF(X9&lt;0,0,(ROUNDDOWN(X9,0)))</f>
        <v>1682</v>
      </c>
      <c r="Z9" s="27" t="n">
        <f aca="false">((($C9-$L9)*N9))</f>
        <v>1682.8</v>
      </c>
      <c r="AA9" s="27" t="n">
        <f aca="false">ROUNDDOWN(Z9,0)</f>
        <v>1682</v>
      </c>
      <c r="AB9" s="27" t="n">
        <f aca="false">AA9-S9</f>
        <v>1682</v>
      </c>
      <c r="AC9" s="26" t="n">
        <f aca="false">IF(AB9&lt;0,0,(ROUNDDOWN(AB9,0)))</f>
        <v>1682</v>
      </c>
      <c r="AD9" s="24" t="n">
        <f aca="false">($E$1*M9)*((($B$2-$A9)+1)/(($B$2-$B$1+1)))</f>
        <v>1055</v>
      </c>
      <c r="AE9" s="26" t="n">
        <f aca="false">ROUNDDOWN(AD9,0)</f>
        <v>1055</v>
      </c>
      <c r="AF9" s="24" t="n">
        <f aca="false">($E$2*N9)</f>
        <v>1085</v>
      </c>
      <c r="AG9" s="26" t="n">
        <f aca="false">ROUNDDOWN(AF9,0)</f>
        <v>1085</v>
      </c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.75" hidden="false" customHeight="false" outlineLevel="0" collapsed="false">
      <c r="A10" s="18" t="n">
        <v>41370</v>
      </c>
      <c r="B10" s="28" t="n">
        <v>35797</v>
      </c>
      <c r="C10" s="20" t="n">
        <v>71222</v>
      </c>
      <c r="D10" s="20" t="n">
        <v>0</v>
      </c>
      <c r="E10" s="20" t="n">
        <v>0</v>
      </c>
      <c r="F10" s="21" t="s">
        <v>39</v>
      </c>
      <c r="G10" s="22" t="s">
        <v>40</v>
      </c>
      <c r="H10" s="23" t="n">
        <v>76</v>
      </c>
      <c r="I10" s="22" t="s">
        <v>41</v>
      </c>
      <c r="J10" s="22" t="s">
        <v>42</v>
      </c>
      <c r="K10" s="7"/>
      <c r="L10" s="24" t="n">
        <f aca="false">IF(D10&gt;$E$3,$E$3,D10)</f>
        <v>0</v>
      </c>
      <c r="M10" s="25" t="n">
        <v>0.1</v>
      </c>
      <c r="N10" s="25" t="n">
        <v>0.11</v>
      </c>
      <c r="O10" s="26" t="n">
        <f aca="false">E10*(($B$2-$B$1+1)/7)</f>
        <v>0</v>
      </c>
      <c r="P10" s="24" t="n">
        <f aca="false">O10*((($B$2-A10)+1)/(($B$2-$B$1)+1))</f>
        <v>0</v>
      </c>
      <c r="Q10" s="26" t="n">
        <f aca="false">ROUNDUP(P10,0)</f>
        <v>0</v>
      </c>
      <c r="R10" s="24" t="n">
        <f aca="false">E10*(($B$4-$B$3+1)/7)</f>
        <v>0</v>
      </c>
      <c r="S10" s="26" t="n">
        <f aca="false">ROUNDUP(R10,0)</f>
        <v>0</v>
      </c>
      <c r="T10" s="27" t="n">
        <f aca="false">($C10-$L10)*$M10</f>
        <v>7122.2</v>
      </c>
      <c r="U10" s="27" t="n">
        <f aca="false">ROUNDDOWN(T10,0)</f>
        <v>7122</v>
      </c>
      <c r="V10" s="27" t="n">
        <f aca="false">U10*(($A10-$B$1))/(($B$2-$B$1+1))</f>
        <v>0</v>
      </c>
      <c r="W10" s="27" t="n">
        <f aca="false">ROUNDUP(V10,0)</f>
        <v>0</v>
      </c>
      <c r="X10" s="27" t="n">
        <f aca="false">U10-W10-Q10</f>
        <v>7122</v>
      </c>
      <c r="Y10" s="26" t="n">
        <f aca="false">IF(X10&lt;0,0,(ROUNDDOWN(X10,0)))</f>
        <v>7122</v>
      </c>
      <c r="Z10" s="27" t="n">
        <f aca="false">((($C10-$L10)*N10))</f>
        <v>7834.42</v>
      </c>
      <c r="AA10" s="27" t="n">
        <f aca="false">ROUNDDOWN(Z10,0)</f>
        <v>7834</v>
      </c>
      <c r="AB10" s="27" t="n">
        <f aca="false">AA10-S10</f>
        <v>7834</v>
      </c>
      <c r="AC10" s="26" t="n">
        <f aca="false">IF(AB10&lt;0,0,(ROUNDDOWN(AB10,0)))</f>
        <v>7834</v>
      </c>
      <c r="AD10" s="24" t="n">
        <f aca="false">($E$1*M10)*((($B$2-$A10)+1)/(($B$2-$B$1+1)))</f>
        <v>2110</v>
      </c>
      <c r="AE10" s="26" t="n">
        <f aca="false">ROUNDDOWN(AD10,0)</f>
        <v>2110</v>
      </c>
      <c r="AF10" s="24" t="n">
        <f aca="false">($E$2*N10)</f>
        <v>2387</v>
      </c>
      <c r="AG10" s="26" t="n">
        <f aca="false">ROUNDDOWN(AF10,0)</f>
        <v>2387</v>
      </c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s="39" customFormat="true" ht="12.75" hidden="false" customHeight="false" outlineLevel="0" collapsed="false">
      <c r="A11" s="29" t="n">
        <v>41523</v>
      </c>
      <c r="B11" s="30" t="n">
        <v>36161</v>
      </c>
      <c r="C11" s="31" t="n">
        <v>15872</v>
      </c>
      <c r="D11" s="31" t="n">
        <v>0</v>
      </c>
      <c r="E11" s="31" t="n">
        <v>14</v>
      </c>
      <c r="F11" s="32" t="s">
        <v>39</v>
      </c>
      <c r="G11" s="33" t="s">
        <v>40</v>
      </c>
      <c r="H11" s="34" t="n">
        <v>82</v>
      </c>
      <c r="I11" s="33" t="s">
        <v>41</v>
      </c>
      <c r="J11" s="33" t="s">
        <v>42</v>
      </c>
      <c r="K11" s="35"/>
      <c r="L11" s="36" t="n">
        <f aca="false">IF(D11&gt;$E$3,$E$3,D11)</f>
        <v>0</v>
      </c>
      <c r="M11" s="37" t="n">
        <v>0.1</v>
      </c>
      <c r="N11" s="37" t="n">
        <v>0.11</v>
      </c>
      <c r="O11" s="38" t="n">
        <f aca="false">E11*(($B$2-$B$1+1)/7)</f>
        <v>730</v>
      </c>
      <c r="P11" s="36" t="n">
        <f aca="false">O11*((($B$2-A11)+1)/(($B$2-$B$1)+1))</f>
        <v>424</v>
      </c>
      <c r="Q11" s="38" t="n">
        <f aca="false">ROUNDUP(P11,0)</f>
        <v>424</v>
      </c>
      <c r="R11" s="36" t="n">
        <f aca="false">E11*(($B$4-$B$3+1)/7)</f>
        <v>730</v>
      </c>
      <c r="S11" s="38" t="n">
        <f aca="false">ROUNDUP(R11,0)</f>
        <v>730</v>
      </c>
      <c r="T11" s="27" t="n">
        <f aca="false">($C11-$L11)*$M11</f>
        <v>1587.2</v>
      </c>
      <c r="U11" s="27" t="n">
        <f aca="false">ROUNDDOWN(T11,0)</f>
        <v>1587</v>
      </c>
      <c r="V11" s="27" t="n">
        <f aca="false">U11*(($A11-$B$1))/(($B$2-$B$1+1))</f>
        <v>665.235616438356</v>
      </c>
      <c r="W11" s="27" t="n">
        <f aca="false">ROUNDUP(V11,0)</f>
        <v>666</v>
      </c>
      <c r="X11" s="27" t="n">
        <f aca="false">U11-W11-Q11</f>
        <v>497</v>
      </c>
      <c r="Y11" s="26" t="n">
        <f aca="false">IF(X11&lt;0,0,(ROUNDDOWN(X11,0)))</f>
        <v>497</v>
      </c>
      <c r="Z11" s="27" t="n">
        <f aca="false">((($C11-$L11)*N11))</f>
        <v>1745.92</v>
      </c>
      <c r="AA11" s="27" t="n">
        <f aca="false">ROUNDDOWN(Z11,0)</f>
        <v>1745</v>
      </c>
      <c r="AB11" s="27" t="n">
        <f aca="false">AA11-S11</f>
        <v>1015</v>
      </c>
      <c r="AC11" s="26" t="n">
        <f aca="false">IF(AB11&lt;0,0,(ROUNDDOWN(AB11,0)))</f>
        <v>1015</v>
      </c>
      <c r="AD11" s="36" t="n">
        <f aca="false">($E$1*M11)*((($B$2-$A11)+1)/(($B$2-$B$1+1)))</f>
        <v>1225.53424657534</v>
      </c>
      <c r="AE11" s="38" t="n">
        <f aca="false">ROUNDDOWN(AD11,0)</f>
        <v>1225</v>
      </c>
      <c r="AF11" s="36" t="n">
        <f aca="false">($E$2*N11)</f>
        <v>2387</v>
      </c>
      <c r="AG11" s="38" t="n">
        <f aca="false">ROUNDDOWN(AF11,0)</f>
        <v>2387</v>
      </c>
    </row>
    <row r="12" s="5" customFormat="true" ht="12.75" hidden="false" customHeight="false" outlineLevel="0" collapsed="false">
      <c r="A12" s="18" t="n">
        <v>41487</v>
      </c>
      <c r="B12" s="19" t="n">
        <v>40923</v>
      </c>
      <c r="C12" s="20" t="n">
        <v>34987</v>
      </c>
      <c r="D12" s="20" t="n">
        <v>0</v>
      </c>
      <c r="E12" s="20" t="n">
        <v>4</v>
      </c>
      <c r="F12" s="21" t="s">
        <v>39</v>
      </c>
      <c r="G12" s="22" t="s">
        <v>40</v>
      </c>
      <c r="H12" s="23" t="n">
        <v>94</v>
      </c>
      <c r="I12" s="22" t="s">
        <v>41</v>
      </c>
      <c r="J12" s="22" t="s">
        <v>42</v>
      </c>
      <c r="K12" s="7"/>
      <c r="L12" s="24" t="n">
        <f aca="false">IF(D12&gt;$E$3,$E$3,D12)</f>
        <v>0</v>
      </c>
      <c r="M12" s="25" t="n">
        <v>0.1</v>
      </c>
      <c r="N12" s="25" t="n">
        <v>0.11</v>
      </c>
      <c r="O12" s="26" t="n">
        <f aca="false">E12*(($B$2-$B$1+1)/7)</f>
        <v>208.571428571429</v>
      </c>
      <c r="P12" s="24" t="n">
        <f aca="false">O12*((($B$2-A12)+1)/(($B$2-$B$1)+1))</f>
        <v>141.714285714286</v>
      </c>
      <c r="Q12" s="26" t="n">
        <f aca="false">ROUNDUP(P12,0)</f>
        <v>142</v>
      </c>
      <c r="R12" s="24" t="n">
        <f aca="false">E12*(($B$4-$B$3+1)/7)</f>
        <v>208.571428571429</v>
      </c>
      <c r="S12" s="26" t="n">
        <f aca="false">ROUNDUP(R12,0)</f>
        <v>209</v>
      </c>
      <c r="T12" s="27" t="n">
        <f aca="false">($C12-$L12)*$M12</f>
        <v>3498.7</v>
      </c>
      <c r="U12" s="27" t="n">
        <f aca="false">ROUNDDOWN(T12,0)</f>
        <v>3498</v>
      </c>
      <c r="V12" s="27" t="n">
        <f aca="false">U12*(($A12-$B$1))/(($B$2-$B$1+1))</f>
        <v>1121.27671232877</v>
      </c>
      <c r="W12" s="27" t="n">
        <f aca="false">ROUNDUP(V12,0)</f>
        <v>1122</v>
      </c>
      <c r="X12" s="27" t="n">
        <f aca="false">U12-W12-Q12</f>
        <v>2234</v>
      </c>
      <c r="Y12" s="26" t="n">
        <f aca="false">IF(X12&lt;0,0,(ROUNDDOWN(X12,0)))</f>
        <v>2234</v>
      </c>
      <c r="Z12" s="27" t="n">
        <f aca="false">((($C12-$L12)*N12))</f>
        <v>3848.57</v>
      </c>
      <c r="AA12" s="27" t="n">
        <f aca="false">ROUNDDOWN(Z12,0)</f>
        <v>3848</v>
      </c>
      <c r="AB12" s="27" t="n">
        <f aca="false">AA12-S12</f>
        <v>3639</v>
      </c>
      <c r="AC12" s="26" t="n">
        <f aca="false">IF(AB12&lt;0,0,(ROUNDDOWN(AB12,0)))</f>
        <v>3639</v>
      </c>
      <c r="AD12" s="24" t="n">
        <f aca="false">($E$1*M12)*((($B$2-$A12)+1)/(($B$2-$B$1+1)))</f>
        <v>1433.64383561644</v>
      </c>
      <c r="AE12" s="26" t="n">
        <f aca="false">ROUNDDOWN(AD12,0)</f>
        <v>1433</v>
      </c>
      <c r="AF12" s="24" t="n">
        <f aca="false">($E$2*N12)</f>
        <v>2387</v>
      </c>
      <c r="AG12" s="26" t="n">
        <f aca="false">ROUNDDOWN(AF12,0)</f>
        <v>2387</v>
      </c>
    </row>
    <row r="13" s="5" customFormat="true" ht="12.75" hidden="false" customHeight="false" outlineLevel="0" collapsed="false">
      <c r="A13" s="18" t="n">
        <v>41456</v>
      </c>
      <c r="B13" s="19" t="n">
        <v>40854</v>
      </c>
      <c r="C13" s="20" t="n">
        <v>18465</v>
      </c>
      <c r="D13" s="20" t="n">
        <v>0</v>
      </c>
      <c r="E13" s="20" t="n">
        <v>6</v>
      </c>
      <c r="F13" s="21" t="s">
        <v>39</v>
      </c>
      <c r="G13" s="22" t="s">
        <v>40</v>
      </c>
      <c r="H13" s="23" t="n">
        <v>95</v>
      </c>
      <c r="I13" s="22" t="s">
        <v>41</v>
      </c>
      <c r="J13" s="22" t="s">
        <v>42</v>
      </c>
      <c r="K13" s="7"/>
      <c r="L13" s="24" t="n">
        <f aca="false">IF(D13&gt;$E$3,$E$3,D13)</f>
        <v>0</v>
      </c>
      <c r="M13" s="25" t="n">
        <v>0.11</v>
      </c>
      <c r="N13" s="25" t="n">
        <v>0.12</v>
      </c>
      <c r="O13" s="26" t="n">
        <f aca="false">E13*(($B$2-$B$1+1)/7)</f>
        <v>312.857142857143</v>
      </c>
      <c r="P13" s="24" t="n">
        <f aca="false">O13*((($B$2-A13)+1)/(($B$2-$B$1)+1))</f>
        <v>239.142857142857</v>
      </c>
      <c r="Q13" s="26" t="n">
        <f aca="false">ROUNDUP(P13,0)</f>
        <v>240</v>
      </c>
      <c r="R13" s="24" t="n">
        <f aca="false">E13*(($B$4-$B$3+1)/7)</f>
        <v>312.857142857143</v>
      </c>
      <c r="S13" s="26" t="n">
        <f aca="false">ROUNDUP(R13,0)</f>
        <v>313</v>
      </c>
      <c r="T13" s="27" t="n">
        <f aca="false">($C13-$L13)*$M13</f>
        <v>2031.15</v>
      </c>
      <c r="U13" s="27" t="n">
        <f aca="false">ROUNDDOWN(T13,0)</f>
        <v>2031</v>
      </c>
      <c r="V13" s="27" t="n">
        <f aca="false">U13*(($A13-$B$1))/(($B$2-$B$1+1))</f>
        <v>478.53698630137</v>
      </c>
      <c r="W13" s="27" t="n">
        <f aca="false">ROUNDUP(V13,0)</f>
        <v>479</v>
      </c>
      <c r="X13" s="27" t="n">
        <f aca="false">U13-W13-Q13</f>
        <v>1312</v>
      </c>
      <c r="Y13" s="26" t="n">
        <f aca="false">IF(X13&lt;0,0,(ROUNDDOWN(X13,0)))</f>
        <v>1312</v>
      </c>
      <c r="Z13" s="27" t="n">
        <f aca="false">((($C13-$L13)*N13))</f>
        <v>2215.8</v>
      </c>
      <c r="AA13" s="27" t="n">
        <f aca="false">ROUNDDOWN(Z13,0)</f>
        <v>2215</v>
      </c>
      <c r="AB13" s="27" t="n">
        <f aca="false">AA13-S13</f>
        <v>1902</v>
      </c>
      <c r="AC13" s="26" t="n">
        <f aca="false">IF(AB13&lt;0,0,(ROUNDDOWN(AB13,0)))</f>
        <v>1902</v>
      </c>
      <c r="AD13" s="24" t="n">
        <f aca="false">($E$1*M13)*((($B$2-$A13)+1)/(($B$2-$B$1+1)))</f>
        <v>1774.13424657534</v>
      </c>
      <c r="AE13" s="26" t="n">
        <f aca="false">ROUNDDOWN(AD13,0)</f>
        <v>1774</v>
      </c>
      <c r="AF13" s="24" t="n">
        <f aca="false">($E$2*N13)</f>
        <v>2604</v>
      </c>
      <c r="AG13" s="26" t="n">
        <f aca="false">ROUNDDOWN(AF13,0)</f>
        <v>2604</v>
      </c>
    </row>
    <row r="14" s="5" customFormat="true" ht="12.75" hidden="false" customHeight="false" outlineLevel="0" collapsed="false">
      <c r="A14" s="18" t="n">
        <v>41564</v>
      </c>
      <c r="B14" s="19" t="n">
        <v>35796</v>
      </c>
      <c r="C14" s="20" t="n">
        <v>85674</v>
      </c>
      <c r="D14" s="20" t="n">
        <v>0</v>
      </c>
      <c r="E14" s="20" t="n">
        <v>8</v>
      </c>
      <c r="F14" s="21" t="s">
        <v>39</v>
      </c>
      <c r="G14" s="22" t="s">
        <v>40</v>
      </c>
      <c r="H14" s="23" t="n">
        <v>100</v>
      </c>
      <c r="I14" s="22" t="s">
        <v>41</v>
      </c>
      <c r="J14" s="22" t="s">
        <v>42</v>
      </c>
      <c r="K14" s="7"/>
      <c r="L14" s="24" t="n">
        <f aca="false">IF(D14&gt;$E$3,$E$3,D14)</f>
        <v>0</v>
      </c>
      <c r="M14" s="25" t="n">
        <v>0.12</v>
      </c>
      <c r="N14" s="25" t="n">
        <v>0.13</v>
      </c>
      <c r="O14" s="26" t="n">
        <f aca="false">E14*(($B$2-$B$1+1)/7)</f>
        <v>417.142857142857</v>
      </c>
      <c r="P14" s="24" t="n">
        <f aca="false">O14*((($B$2-A14)+1)/(($B$2-$B$1)+1))</f>
        <v>195.428571428571</v>
      </c>
      <c r="Q14" s="26" t="n">
        <f aca="false">ROUNDUP(P14,0)</f>
        <v>196</v>
      </c>
      <c r="R14" s="24" t="n">
        <f aca="false">E14*(($B$4-$B$3+1)/7)</f>
        <v>417.142857142857</v>
      </c>
      <c r="S14" s="26" t="n">
        <f aca="false">ROUNDUP(R14,0)</f>
        <v>418</v>
      </c>
      <c r="T14" s="27" t="n">
        <f aca="false">($C14-$L14)*$M14</f>
        <v>10280.88</v>
      </c>
      <c r="U14" s="27" t="n">
        <f aca="false">ROUNDDOWN(T14,0)</f>
        <v>10280</v>
      </c>
      <c r="V14" s="27" t="n">
        <f aca="false">U14*(($A14-$B$1))/(($B$2-$B$1+1))</f>
        <v>5463.8904109589</v>
      </c>
      <c r="W14" s="27" t="n">
        <f aca="false">ROUNDUP(V14,0)</f>
        <v>5464</v>
      </c>
      <c r="X14" s="27" t="n">
        <f aca="false">U14-W14-Q14</f>
        <v>4620</v>
      </c>
      <c r="Y14" s="26" t="n">
        <f aca="false">IF(X14&lt;0,0,(ROUNDDOWN(X14,0)))</f>
        <v>4620</v>
      </c>
      <c r="Z14" s="27" t="n">
        <f aca="false">((($C14-$L14)*N14))</f>
        <v>11137.62</v>
      </c>
      <c r="AA14" s="27" t="n">
        <f aca="false">ROUNDDOWN(Z14,0)</f>
        <v>11137</v>
      </c>
      <c r="AB14" s="27" t="n">
        <f aca="false">AA14-S14</f>
        <v>10719</v>
      </c>
      <c r="AC14" s="26" t="n">
        <f aca="false">IF(AB14&lt;0,0,(ROUNDDOWN(AB14,0)))</f>
        <v>10719</v>
      </c>
      <c r="AD14" s="24" t="n">
        <f aca="false">($E$1*M14)*((($B$2-$A14)+1)/(($B$2-$B$1+1)))</f>
        <v>1186.22465753425</v>
      </c>
      <c r="AE14" s="26" t="n">
        <f aca="false">ROUNDDOWN(AD14,0)</f>
        <v>1186</v>
      </c>
      <c r="AF14" s="24" t="n">
        <f aca="false">($E$2*N14)</f>
        <v>2821</v>
      </c>
      <c r="AG14" s="26" t="n">
        <f aca="false">ROUNDDOWN(AF14,0)</f>
        <v>2821</v>
      </c>
    </row>
    <row r="15" s="5" customFormat="true" ht="12.75" hidden="false" customHeight="false" outlineLevel="0" collapsed="false">
      <c r="A15" s="18" t="n">
        <v>41589</v>
      </c>
      <c r="B15" s="28" t="n">
        <v>35797</v>
      </c>
      <c r="C15" s="20" t="n">
        <v>63546</v>
      </c>
      <c r="D15" s="20" t="n">
        <v>0</v>
      </c>
      <c r="E15" s="20" t="n">
        <v>10</v>
      </c>
      <c r="F15" s="21" t="s">
        <v>39</v>
      </c>
      <c r="G15" s="22" t="s">
        <v>40</v>
      </c>
      <c r="H15" s="23" t="n">
        <v>105</v>
      </c>
      <c r="I15" s="22" t="s">
        <v>41</v>
      </c>
      <c r="J15" s="22" t="s">
        <v>42</v>
      </c>
      <c r="K15" s="7"/>
      <c r="L15" s="24" t="n">
        <f aca="false">IF(D15&gt;$E$3,$E$3,D15)</f>
        <v>0</v>
      </c>
      <c r="M15" s="25" t="n">
        <v>0.13</v>
      </c>
      <c r="N15" s="25" t="n">
        <v>0.14</v>
      </c>
      <c r="O15" s="26" t="n">
        <f aca="false">E15*(($B$2-$B$1+1)/7)</f>
        <v>521.428571428571</v>
      </c>
      <c r="P15" s="24" t="n">
        <f aca="false">O15*((($B$2-A15)+1)/(($B$2-$B$1)+1))</f>
        <v>208.571428571429</v>
      </c>
      <c r="Q15" s="26" t="n">
        <f aca="false">ROUNDUP(P15,0)</f>
        <v>209</v>
      </c>
      <c r="R15" s="24" t="n">
        <f aca="false">E15*(($B$4-$B$3+1)/7)</f>
        <v>521.428571428571</v>
      </c>
      <c r="S15" s="26" t="n">
        <f aca="false">ROUNDUP(R15,0)</f>
        <v>522</v>
      </c>
      <c r="T15" s="27" t="n">
        <f aca="false">($C15-$L15)*$M15</f>
        <v>8260.98</v>
      </c>
      <c r="U15" s="27" t="n">
        <f aca="false">ROUNDDOWN(T15,0)</f>
        <v>8260</v>
      </c>
      <c r="V15" s="27" t="n">
        <f aca="false">U15*(($A15-$B$1))/(($B$2-$B$1+1))</f>
        <v>4956</v>
      </c>
      <c r="W15" s="27" t="n">
        <f aca="false">ROUNDUP(V15,0)</f>
        <v>4956</v>
      </c>
      <c r="X15" s="27" t="n">
        <f aca="false">U15-W15-Q15</f>
        <v>3095</v>
      </c>
      <c r="Y15" s="26" t="n">
        <f aca="false">IF(X15&lt;0,0,(ROUNDDOWN(X15,0)))</f>
        <v>3095</v>
      </c>
      <c r="Z15" s="27" t="n">
        <f aca="false">((($C15-$L15)*N15))</f>
        <v>8896.44</v>
      </c>
      <c r="AA15" s="27" t="n">
        <f aca="false">ROUNDDOWN(Z15,0)</f>
        <v>8896</v>
      </c>
      <c r="AB15" s="27" t="n">
        <f aca="false">AA15-S15</f>
        <v>8374</v>
      </c>
      <c r="AC15" s="26" t="n">
        <f aca="false">IF(AB15&lt;0,0,(ROUNDDOWN(AB15,0)))</f>
        <v>8374</v>
      </c>
      <c r="AD15" s="24" t="n">
        <f aca="false">($E$1*M15)*((($B$2-$A15)+1)/(($B$2-$B$1+1)))</f>
        <v>1097.2</v>
      </c>
      <c r="AE15" s="26" t="n">
        <f aca="false">ROUNDDOWN(AD15,0)</f>
        <v>1097</v>
      </c>
      <c r="AF15" s="24" t="n">
        <f aca="false">($E$2*N15)</f>
        <v>3038</v>
      </c>
      <c r="AG15" s="26" t="n">
        <f aca="false">ROUNDDOWN(AF15,0)</f>
        <v>3038</v>
      </c>
    </row>
    <row r="16" s="5" customFormat="true" ht="12.75" hidden="false" customHeight="false" outlineLevel="0" collapsed="false">
      <c r="A16" s="18" t="n">
        <v>41396</v>
      </c>
      <c r="B16" s="28" t="n">
        <v>36161</v>
      </c>
      <c r="C16" s="20" t="n">
        <v>28000</v>
      </c>
      <c r="D16" s="20" t="n">
        <v>0</v>
      </c>
      <c r="E16" s="20" t="n">
        <v>30</v>
      </c>
      <c r="F16" s="21" t="s">
        <v>39</v>
      </c>
      <c r="G16" s="22" t="s">
        <v>40</v>
      </c>
      <c r="H16" s="23" t="n">
        <v>110</v>
      </c>
      <c r="I16" s="22" t="s">
        <v>41</v>
      </c>
      <c r="J16" s="22" t="s">
        <v>42</v>
      </c>
      <c r="K16" s="7"/>
      <c r="L16" s="24" t="n">
        <f aca="false">IF(D16&gt;$E$3,$E$3,D16)</f>
        <v>0</v>
      </c>
      <c r="M16" s="25" t="n">
        <v>0.14</v>
      </c>
      <c r="N16" s="25" t="n">
        <v>0.15</v>
      </c>
      <c r="O16" s="26" t="n">
        <f aca="false">E16*(($B$2-$B$1+1)/7)</f>
        <v>1564.28571428571</v>
      </c>
      <c r="P16" s="24" t="n">
        <f aca="false">O16*((($B$2-A16)+1)/(($B$2-$B$1)+1))</f>
        <v>1452.85714285714</v>
      </c>
      <c r="Q16" s="26" t="n">
        <f aca="false">ROUNDUP(P16,0)</f>
        <v>1453</v>
      </c>
      <c r="R16" s="24" t="n">
        <f aca="false">E16*(($B$4-$B$3+1)/7)</f>
        <v>1564.28571428571</v>
      </c>
      <c r="S16" s="26" t="n">
        <f aca="false">ROUNDUP(R16,0)</f>
        <v>1565</v>
      </c>
      <c r="T16" s="27" t="n">
        <f aca="false">($C16-$L16)*$M16</f>
        <v>3920</v>
      </c>
      <c r="U16" s="27" t="n">
        <f aca="false">ROUNDDOWN(T16,0)</f>
        <v>3920</v>
      </c>
      <c r="V16" s="27" t="n">
        <f aca="false">U16*(($A16-$B$1))/(($B$2-$B$1+1))</f>
        <v>279.232876712329</v>
      </c>
      <c r="W16" s="27" t="n">
        <f aca="false">ROUNDUP(V16,0)</f>
        <v>280</v>
      </c>
      <c r="X16" s="27" t="n">
        <f aca="false">U16-W16-Q16</f>
        <v>2187</v>
      </c>
      <c r="Y16" s="26" t="n">
        <f aca="false">IF(X16&lt;0,0,(ROUNDDOWN(X16,0)))</f>
        <v>2187</v>
      </c>
      <c r="Z16" s="27" t="n">
        <f aca="false">((($C16-$L16)*N16))</f>
        <v>4200</v>
      </c>
      <c r="AA16" s="27" t="n">
        <f aca="false">ROUNDDOWN(Z16,0)</f>
        <v>4200</v>
      </c>
      <c r="AB16" s="27" t="n">
        <f aca="false">AA16-S16</f>
        <v>2635</v>
      </c>
      <c r="AC16" s="26" t="n">
        <f aca="false">IF(AB16&lt;0,0,(ROUNDDOWN(AB16,0)))</f>
        <v>2635</v>
      </c>
      <c r="AD16" s="24" t="n">
        <f aca="false">($E$1*M16)*((($B$2-$A16)+1)/(($B$2-$B$1+1)))</f>
        <v>2743.57808219178</v>
      </c>
      <c r="AE16" s="26" t="n">
        <f aca="false">ROUNDDOWN(AD16,0)</f>
        <v>2743</v>
      </c>
      <c r="AF16" s="24" t="n">
        <f aca="false">($E$2*N16)</f>
        <v>3255</v>
      </c>
      <c r="AG16" s="26" t="n">
        <f aca="false">ROUNDDOWN(AF16,0)</f>
        <v>3255</v>
      </c>
    </row>
    <row r="17" s="5" customFormat="true" ht="12.75" hidden="false" customHeight="false" outlineLevel="0" collapsed="false">
      <c r="A17" s="18" t="n">
        <v>41428</v>
      </c>
      <c r="B17" s="19" t="n">
        <v>40923</v>
      </c>
      <c r="C17" s="20" t="n">
        <v>22847</v>
      </c>
      <c r="D17" s="20" t="n">
        <v>0</v>
      </c>
      <c r="E17" s="20" t="n">
        <v>72</v>
      </c>
      <c r="F17" s="21" t="s">
        <v>39</v>
      </c>
      <c r="G17" s="22" t="s">
        <v>40</v>
      </c>
      <c r="H17" s="23" t="n">
        <v>115</v>
      </c>
      <c r="I17" s="22" t="s">
        <v>41</v>
      </c>
      <c r="J17" s="22" t="s">
        <v>42</v>
      </c>
      <c r="K17" s="7"/>
      <c r="L17" s="24" t="n">
        <f aca="false">IF(D17&gt;$E$3,$E$3,D17)</f>
        <v>0</v>
      </c>
      <c r="M17" s="25" t="n">
        <v>0.15</v>
      </c>
      <c r="N17" s="25" t="n">
        <v>0.16</v>
      </c>
      <c r="O17" s="26" t="n">
        <f aca="false">E17*(($B$2-$B$1+1)/7)</f>
        <v>3754.28571428571</v>
      </c>
      <c r="P17" s="24" t="n">
        <f aca="false">O17*((($B$2-A17)+1)/(($B$2-$B$1)+1))</f>
        <v>3157.71428571429</v>
      </c>
      <c r="Q17" s="26" t="n">
        <f aca="false">ROUNDUP(P17,0)</f>
        <v>3158</v>
      </c>
      <c r="R17" s="24" t="n">
        <f aca="false">E17*(($B$4-$B$3+1)/7)</f>
        <v>3754.28571428571</v>
      </c>
      <c r="S17" s="26" t="n">
        <f aca="false">ROUNDUP(R17,0)</f>
        <v>3755</v>
      </c>
      <c r="T17" s="27" t="n">
        <f aca="false">($C17-$L17)*$M17</f>
        <v>3427.05</v>
      </c>
      <c r="U17" s="27" t="n">
        <f aca="false">ROUNDDOWN(T17,0)</f>
        <v>3427</v>
      </c>
      <c r="V17" s="27" t="n">
        <f aca="false">U17*(($A17-$B$1))/(($B$2-$B$1+1))</f>
        <v>544.564383561644</v>
      </c>
      <c r="W17" s="27" t="n">
        <f aca="false">ROUNDUP(V17,0)</f>
        <v>545</v>
      </c>
      <c r="X17" s="27" t="n">
        <f aca="false">U17-W17-Q17</f>
        <v>-276</v>
      </c>
      <c r="Y17" s="26" t="n">
        <f aca="false">IF(X17&lt;0,0,(ROUNDDOWN(X17,0)))</f>
        <v>0</v>
      </c>
      <c r="Z17" s="27" t="n">
        <f aca="false">((($C17-$L17)*N17))</f>
        <v>3655.52</v>
      </c>
      <c r="AA17" s="27" t="n">
        <f aca="false">ROUNDDOWN(Z17,0)</f>
        <v>3655</v>
      </c>
      <c r="AB17" s="27" t="n">
        <f aca="false">AA17-S17</f>
        <v>-100</v>
      </c>
      <c r="AC17" s="26" t="n">
        <f aca="false">IF(AB17&lt;0,0,(ROUNDDOWN(AB17,0)))</f>
        <v>0</v>
      </c>
      <c r="AD17" s="24" t="n">
        <f aca="false">($E$1*M17)*((($B$2-$A17)+1)/(($B$2-$B$1+1)))</f>
        <v>2662.06849315068</v>
      </c>
      <c r="AE17" s="26" t="n">
        <f aca="false">ROUNDDOWN(AD17,0)</f>
        <v>2662</v>
      </c>
      <c r="AF17" s="24" t="n">
        <f aca="false">($E$2*N17)</f>
        <v>3472</v>
      </c>
      <c r="AG17" s="26" t="n">
        <f aca="false">ROUNDDOWN(AF17,0)</f>
        <v>3472</v>
      </c>
    </row>
    <row r="18" s="5" customFormat="true" ht="12.75" hidden="false" customHeight="false" outlineLevel="0" collapsed="false">
      <c r="A18" s="18" t="n">
        <v>41459</v>
      </c>
      <c r="B18" s="19" t="n">
        <v>40854</v>
      </c>
      <c r="C18" s="20" t="n">
        <v>25000</v>
      </c>
      <c r="D18" s="20" t="n">
        <v>0</v>
      </c>
      <c r="E18" s="20" t="n">
        <v>88</v>
      </c>
      <c r="F18" s="21" t="s">
        <v>39</v>
      </c>
      <c r="G18" s="22" t="s">
        <v>40</v>
      </c>
      <c r="H18" s="23" t="n">
        <v>120</v>
      </c>
      <c r="I18" s="22" t="s">
        <v>41</v>
      </c>
      <c r="J18" s="22" t="s">
        <v>42</v>
      </c>
      <c r="K18" s="7"/>
      <c r="L18" s="24" t="n">
        <f aca="false">IF(D18&gt;$E$3,$E$3,D18)</f>
        <v>0</v>
      </c>
      <c r="M18" s="25" t="n">
        <v>0.16</v>
      </c>
      <c r="N18" s="25" t="n">
        <v>0.17</v>
      </c>
      <c r="O18" s="26" t="n">
        <f aca="false">E18*(($B$2-$B$1+1)/7)</f>
        <v>4588.57142857143</v>
      </c>
      <c r="P18" s="24" t="n">
        <f aca="false">O18*((($B$2-A18)+1)/(($B$2-$B$1)+1))</f>
        <v>3469.71428571429</v>
      </c>
      <c r="Q18" s="26" t="n">
        <f aca="false">ROUNDUP(P18,0)</f>
        <v>3470</v>
      </c>
      <c r="R18" s="24" t="n">
        <f aca="false">E18*(($B$4-$B$3+1)/7)</f>
        <v>4588.57142857143</v>
      </c>
      <c r="S18" s="26" t="n">
        <f aca="false">ROUNDUP(R18,0)</f>
        <v>4589</v>
      </c>
      <c r="T18" s="27" t="n">
        <f aca="false">($C18-$L18)*$M18</f>
        <v>4000</v>
      </c>
      <c r="U18" s="27" t="n">
        <f aca="false">ROUNDDOWN(T18,0)</f>
        <v>4000</v>
      </c>
      <c r="V18" s="27" t="n">
        <f aca="false">U18*(($A18-$B$1))/(($B$2-$B$1+1))</f>
        <v>975.342465753425</v>
      </c>
      <c r="W18" s="27" t="n">
        <f aca="false">ROUNDUP(V18,0)</f>
        <v>976</v>
      </c>
      <c r="X18" s="27" t="n">
        <f aca="false">U18-W18-Q18</f>
        <v>-446</v>
      </c>
      <c r="Y18" s="26" t="n">
        <f aca="false">IF(X18&lt;0,0,(ROUNDDOWN(X18,0)))</f>
        <v>0</v>
      </c>
      <c r="Z18" s="27" t="n">
        <f aca="false">((($C18-$L18)*N18))</f>
        <v>4250</v>
      </c>
      <c r="AA18" s="27" t="n">
        <f aca="false">ROUNDDOWN(Z18,0)</f>
        <v>4250</v>
      </c>
      <c r="AB18" s="27" t="n">
        <f aca="false">AA18-S18</f>
        <v>-339</v>
      </c>
      <c r="AC18" s="26" t="n">
        <f aca="false">IF(AB18&lt;0,0,(ROUNDDOWN(AB18,0)))</f>
        <v>0</v>
      </c>
      <c r="AD18" s="24" t="n">
        <f aca="false">($E$1*M18)*((($B$2-$A18)+1)/(($B$2-$B$1+1)))</f>
        <v>2552.81095890411</v>
      </c>
      <c r="AE18" s="26" t="n">
        <f aca="false">ROUNDDOWN(AD18,0)</f>
        <v>2552</v>
      </c>
      <c r="AF18" s="24" t="n">
        <f aca="false">($E$2*N18)</f>
        <v>3689</v>
      </c>
      <c r="AG18" s="26" t="n">
        <f aca="false">ROUNDDOWN(AF18,0)</f>
        <v>3689</v>
      </c>
    </row>
    <row r="19" s="5" customFormat="true" ht="12.75" hidden="false" customHeight="false" outlineLevel="0" collapsed="false">
      <c r="A19" s="18" t="n">
        <v>41491</v>
      </c>
      <c r="B19" s="19" t="n">
        <v>35796</v>
      </c>
      <c r="C19" s="20" t="n">
        <v>51423</v>
      </c>
      <c r="D19" s="20" t="n">
        <v>0</v>
      </c>
      <c r="E19" s="20" t="n">
        <v>6</v>
      </c>
      <c r="F19" s="21" t="s">
        <v>39</v>
      </c>
      <c r="G19" s="22" t="s">
        <v>40</v>
      </c>
      <c r="H19" s="23" t="n">
        <v>125</v>
      </c>
      <c r="I19" s="22" t="s">
        <v>41</v>
      </c>
      <c r="J19" s="22" t="s">
        <v>42</v>
      </c>
      <c r="K19" s="7"/>
      <c r="L19" s="24" t="n">
        <f aca="false">IF(D19&gt;$E$3,$E$3,D19)</f>
        <v>0</v>
      </c>
      <c r="M19" s="25" t="n">
        <v>0.17</v>
      </c>
      <c r="N19" s="25" t="n">
        <v>0.18</v>
      </c>
      <c r="O19" s="26" t="n">
        <f aca="false">E19*(($B$2-$B$1+1)/7)</f>
        <v>312.857142857143</v>
      </c>
      <c r="P19" s="24" t="n">
        <f aca="false">O19*((($B$2-A19)+1)/(($B$2-$B$1)+1))</f>
        <v>209.142857142857</v>
      </c>
      <c r="Q19" s="26" t="n">
        <f aca="false">ROUNDUP(P19,0)</f>
        <v>210</v>
      </c>
      <c r="R19" s="24" t="n">
        <f aca="false">E19*(($B$4-$B$3+1)/7)</f>
        <v>312.857142857143</v>
      </c>
      <c r="S19" s="26" t="n">
        <f aca="false">ROUNDUP(R19,0)</f>
        <v>313</v>
      </c>
      <c r="T19" s="27" t="n">
        <f aca="false">($C19-$L19)*$M19</f>
        <v>8741.91</v>
      </c>
      <c r="U19" s="27" t="n">
        <f aca="false">ROUNDDOWN(T19,0)</f>
        <v>8741</v>
      </c>
      <c r="V19" s="27" t="n">
        <f aca="false">U19*(($A19-$B$1))/(($B$2-$B$1+1))</f>
        <v>2897.70136986301</v>
      </c>
      <c r="W19" s="27" t="n">
        <f aca="false">ROUNDUP(V19,0)</f>
        <v>2898</v>
      </c>
      <c r="X19" s="27" t="n">
        <f aca="false">U19-W19-Q19</f>
        <v>5633</v>
      </c>
      <c r="Y19" s="26" t="n">
        <f aca="false">IF(X19&lt;0,0,(ROUNDDOWN(X19,0)))</f>
        <v>5633</v>
      </c>
      <c r="Z19" s="27" t="n">
        <f aca="false">((($C19-$L19)*N19))</f>
        <v>9256.14</v>
      </c>
      <c r="AA19" s="27" t="n">
        <f aca="false">ROUNDDOWN(Z19,0)</f>
        <v>9256</v>
      </c>
      <c r="AB19" s="27" t="n">
        <f aca="false">AA19-S19</f>
        <v>8943</v>
      </c>
      <c r="AC19" s="26" t="n">
        <f aca="false">IF(AB19&lt;0,0,(ROUNDDOWN(AB19,0)))</f>
        <v>8943</v>
      </c>
      <c r="AD19" s="24" t="n">
        <f aca="false">($E$1*M19)*((($B$2-$A19)+1)/(($B$2-$B$1+1)))</f>
        <v>2397.88493150685</v>
      </c>
      <c r="AE19" s="26" t="n">
        <f aca="false">ROUNDDOWN(AD19,0)</f>
        <v>2397</v>
      </c>
      <c r="AF19" s="24" t="n">
        <f aca="false">($E$2*N19)</f>
        <v>3906</v>
      </c>
      <c r="AG19" s="26" t="n">
        <f aca="false">ROUNDDOWN(AF19,0)</f>
        <v>3906</v>
      </c>
    </row>
    <row r="20" customFormat="false" ht="12.75" hidden="false" customHeight="false" outlineLevel="0" collapsed="false">
      <c r="A20" s="18" t="n">
        <v>41523</v>
      </c>
      <c r="B20" s="28" t="n">
        <v>35797</v>
      </c>
      <c r="C20" s="20" t="n">
        <v>67545</v>
      </c>
      <c r="D20" s="20" t="n">
        <v>0</v>
      </c>
      <c r="E20" s="20" t="n">
        <v>15</v>
      </c>
      <c r="F20" s="21" t="s">
        <v>39</v>
      </c>
      <c r="G20" s="22" t="s">
        <v>40</v>
      </c>
      <c r="H20" s="23" t="n">
        <v>130</v>
      </c>
      <c r="I20" s="22" t="s">
        <v>41</v>
      </c>
      <c r="J20" s="22" t="s">
        <v>42</v>
      </c>
      <c r="K20" s="7"/>
      <c r="L20" s="24" t="n">
        <f aca="false">IF(D20&gt;$E$3,$E$3,D20)</f>
        <v>0</v>
      </c>
      <c r="M20" s="25" t="n">
        <v>0.18</v>
      </c>
      <c r="N20" s="25" t="n">
        <v>0.19</v>
      </c>
      <c r="O20" s="26" t="n">
        <f aca="false">E20*(($B$2-$B$1+1)/7)</f>
        <v>782.142857142857</v>
      </c>
      <c r="P20" s="24" t="n">
        <f aca="false">O20*((($B$2-A20)+1)/(($B$2-$B$1)+1))</f>
        <v>454.285714285714</v>
      </c>
      <c r="Q20" s="26" t="n">
        <f aca="false">ROUNDUP(P20,0)</f>
        <v>455</v>
      </c>
      <c r="R20" s="24" t="n">
        <f aca="false">E20*(($B$4-$B$3+1)/7)</f>
        <v>782.142857142857</v>
      </c>
      <c r="S20" s="26" t="n">
        <f aca="false">ROUNDUP(R20,0)</f>
        <v>783</v>
      </c>
      <c r="T20" s="27" t="n">
        <f aca="false">($C20-$L20)*$M20</f>
        <v>12158.1</v>
      </c>
      <c r="U20" s="27" t="n">
        <f aca="false">ROUNDDOWN(T20,0)</f>
        <v>12158</v>
      </c>
      <c r="V20" s="27" t="n">
        <f aca="false">U20*(($A20-$B$1))/(($B$2-$B$1+1))</f>
        <v>5096.36712328767</v>
      </c>
      <c r="W20" s="27" t="n">
        <f aca="false">ROUNDUP(V20,0)</f>
        <v>5097</v>
      </c>
      <c r="X20" s="27" t="n">
        <f aca="false">U20-W20-Q20</f>
        <v>6606</v>
      </c>
      <c r="Y20" s="26" t="n">
        <f aca="false">IF(X20&lt;0,0,(ROUNDDOWN(X20,0)))</f>
        <v>6606</v>
      </c>
      <c r="Z20" s="27" t="n">
        <f aca="false">((($C20-$L20)*N20))</f>
        <v>12833.55</v>
      </c>
      <c r="AA20" s="27" t="n">
        <f aca="false">ROUNDDOWN(Z20,0)</f>
        <v>12833</v>
      </c>
      <c r="AB20" s="27" t="n">
        <f aca="false">AA20-S20</f>
        <v>12050</v>
      </c>
      <c r="AC20" s="26" t="n">
        <f aca="false">IF(AB20&lt;0,0,(ROUNDDOWN(AB20,0)))</f>
        <v>12050</v>
      </c>
      <c r="AD20" s="24" t="n">
        <f aca="false">($E$1*M20)*((($B$2-$A20)+1)/(($B$2-$B$1+1)))</f>
        <v>2205.96164383562</v>
      </c>
      <c r="AE20" s="26" t="n">
        <f aca="false">ROUNDDOWN(AD20,0)</f>
        <v>2205</v>
      </c>
      <c r="AF20" s="24" t="n">
        <f aca="false">($E$2*N20)</f>
        <v>4123</v>
      </c>
      <c r="AG20" s="26" t="n">
        <f aca="false">ROUNDDOWN(AF20,0)</f>
        <v>4123</v>
      </c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75" hidden="false" customHeight="false" outlineLevel="0" collapsed="false">
      <c r="A21" s="18" t="n">
        <v>41554</v>
      </c>
      <c r="B21" s="28" t="n">
        <v>36161</v>
      </c>
      <c r="C21" s="20" t="n">
        <v>12322</v>
      </c>
      <c r="D21" s="20" t="n">
        <v>0</v>
      </c>
      <c r="E21" s="20" t="n">
        <v>37</v>
      </c>
      <c r="F21" s="21" t="s">
        <v>39</v>
      </c>
      <c r="G21" s="22" t="s">
        <v>40</v>
      </c>
      <c r="H21" s="23" t="n">
        <v>135</v>
      </c>
      <c r="I21" s="22" t="s">
        <v>41</v>
      </c>
      <c r="J21" s="22" t="s">
        <v>42</v>
      </c>
      <c r="K21" s="7"/>
      <c r="L21" s="24" t="n">
        <f aca="false">IF(D21&gt;$E$3,$E$3,D21)</f>
        <v>0</v>
      </c>
      <c r="M21" s="25" t="n">
        <v>0.19</v>
      </c>
      <c r="N21" s="25" t="n">
        <v>0.2</v>
      </c>
      <c r="O21" s="26" t="n">
        <f aca="false">E21*(($B$2-$B$1+1)/7)</f>
        <v>1929.28571428571</v>
      </c>
      <c r="P21" s="24" t="n">
        <f aca="false">O21*((($B$2-A21)+1)/(($B$2-$B$1)+1))</f>
        <v>956.714285714286</v>
      </c>
      <c r="Q21" s="26" t="n">
        <f aca="false">ROUNDUP(P21,0)</f>
        <v>957</v>
      </c>
      <c r="R21" s="24" t="n">
        <f aca="false">E21*(($B$4-$B$3+1)/7)</f>
        <v>1929.28571428571</v>
      </c>
      <c r="S21" s="26" t="n">
        <f aca="false">ROUNDUP(R21,0)</f>
        <v>1930</v>
      </c>
      <c r="T21" s="27" t="n">
        <f aca="false">($C21-$L21)*$M21</f>
        <v>2341.18</v>
      </c>
      <c r="U21" s="27" t="n">
        <f aca="false">ROUNDDOWN(T21,0)</f>
        <v>2341</v>
      </c>
      <c r="V21" s="27" t="n">
        <f aca="false">U21*(($A21-$B$1))/(($B$2-$B$1+1))</f>
        <v>1180.12054794521</v>
      </c>
      <c r="W21" s="27" t="n">
        <f aca="false">ROUNDUP(V21,0)</f>
        <v>1181</v>
      </c>
      <c r="X21" s="27" t="n">
        <f aca="false">U21-W21-Q21</f>
        <v>203</v>
      </c>
      <c r="Y21" s="26" t="n">
        <f aca="false">IF(X21&lt;0,0,(ROUNDDOWN(X21,0)))</f>
        <v>203</v>
      </c>
      <c r="Z21" s="27" t="n">
        <f aca="false">((($C21-$L21)*N21))</f>
        <v>2464.4</v>
      </c>
      <c r="AA21" s="27" t="n">
        <f aca="false">ROUNDDOWN(Z21,0)</f>
        <v>2464</v>
      </c>
      <c r="AB21" s="27" t="n">
        <f aca="false">AA21-S21</f>
        <v>534</v>
      </c>
      <c r="AC21" s="26" t="n">
        <f aca="false">IF(AB21&lt;0,0,(ROUNDDOWN(AB21,0)))</f>
        <v>534</v>
      </c>
      <c r="AD21" s="24" t="n">
        <f aca="false">($E$1*M21)*((($B$2-$A21)+1)/(($B$2-$B$1+1)))</f>
        <v>1988.02465753425</v>
      </c>
      <c r="AE21" s="26" t="n">
        <f aca="false">ROUNDDOWN(AD21,0)</f>
        <v>1988</v>
      </c>
      <c r="AF21" s="24" t="n">
        <f aca="false">($E$2*N21)</f>
        <v>4340</v>
      </c>
      <c r="AG21" s="26" t="n">
        <f aca="false">ROUNDDOWN(AF21,0)</f>
        <v>4340</v>
      </c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.75" hidden="false" customHeight="false" outlineLevel="0" collapsed="false">
      <c r="A22" s="18" t="n">
        <v>41586</v>
      </c>
      <c r="B22" s="19" t="n">
        <v>41275</v>
      </c>
      <c r="C22" s="20" t="n">
        <v>23999</v>
      </c>
      <c r="D22" s="20" t="n">
        <v>0</v>
      </c>
      <c r="E22" s="20" t="n">
        <v>0</v>
      </c>
      <c r="F22" s="21" t="s">
        <v>39</v>
      </c>
      <c r="G22" s="22" t="s">
        <v>40</v>
      </c>
      <c r="H22" s="23" t="n">
        <v>140</v>
      </c>
      <c r="I22" s="22" t="s">
        <v>41</v>
      </c>
      <c r="J22" s="22" t="s">
        <v>42</v>
      </c>
      <c r="K22" s="7"/>
      <c r="L22" s="24" t="n">
        <f aca="false">IF(D22&gt;$E$3,$E$3,D22)</f>
        <v>0</v>
      </c>
      <c r="M22" s="25" t="n">
        <v>0.2</v>
      </c>
      <c r="N22" s="25" t="n">
        <v>0.21</v>
      </c>
      <c r="O22" s="26" t="n">
        <f aca="false">E22*(($B$2-$B$1+1)/7)</f>
        <v>0</v>
      </c>
      <c r="P22" s="24" t="n">
        <f aca="false">O22*((($B$2-A22)+1)/(($B$2-$B$1)+1))</f>
        <v>0</v>
      </c>
      <c r="Q22" s="26" t="n">
        <f aca="false">ROUNDUP(P22,0)</f>
        <v>0</v>
      </c>
      <c r="R22" s="24" t="n">
        <f aca="false">E22*(($B$4-$B$3+1)/7)</f>
        <v>0</v>
      </c>
      <c r="S22" s="26" t="n">
        <f aca="false">ROUNDUP(R22,0)</f>
        <v>0</v>
      </c>
      <c r="T22" s="27" t="n">
        <f aca="false">($C22-$L22)*$M22</f>
        <v>4799.8</v>
      </c>
      <c r="U22" s="27" t="n">
        <f aca="false">ROUNDDOWN(T22,0)</f>
        <v>4799</v>
      </c>
      <c r="V22" s="27" t="n">
        <f aca="false">U22*(($A22-$B$1))/(($B$2-$B$1+1))</f>
        <v>2839.95616438356</v>
      </c>
      <c r="W22" s="27" t="n">
        <f aca="false">ROUNDUP(V22,0)</f>
        <v>2840</v>
      </c>
      <c r="X22" s="27" t="n">
        <f aca="false">U22-W22-Q22</f>
        <v>1959</v>
      </c>
      <c r="Y22" s="26" t="n">
        <f aca="false">IF(X22&lt;0,0,(ROUNDDOWN(X22,0)))</f>
        <v>1959</v>
      </c>
      <c r="Z22" s="27" t="n">
        <f aca="false">((($C22-$L22)*N22))</f>
        <v>5039.79</v>
      </c>
      <c r="AA22" s="27" t="n">
        <f aca="false">ROUNDDOWN(Z22,0)</f>
        <v>5039</v>
      </c>
      <c r="AB22" s="27" t="n">
        <f aca="false">AA22-S22</f>
        <v>5039</v>
      </c>
      <c r="AC22" s="26" t="n">
        <f aca="false">IF(AB22&lt;0,0,(ROUNDDOWN(AB22,0)))</f>
        <v>5039</v>
      </c>
      <c r="AD22" s="24" t="n">
        <f aca="false">($E$1*M22)*((($B$2-$A22)+1)/(($B$2-$B$1+1)))</f>
        <v>1722.68493150685</v>
      </c>
      <c r="AE22" s="26" t="n">
        <f aca="false">ROUNDDOWN(AD22,0)</f>
        <v>1722</v>
      </c>
      <c r="AF22" s="24" t="n">
        <f aca="false">($E$2*N22)</f>
        <v>4557</v>
      </c>
      <c r="AG22" s="26" t="n">
        <f aca="false">ROUNDDOWN(AF22,0)</f>
        <v>4557</v>
      </c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.75" hidden="false" customHeight="false" outlineLevel="0" collapsed="false">
      <c r="A23" s="18" t="n">
        <v>41617</v>
      </c>
      <c r="B23" s="19" t="n">
        <v>41275</v>
      </c>
      <c r="C23" s="20" t="n">
        <v>87654</v>
      </c>
      <c r="D23" s="20" t="n">
        <v>6500</v>
      </c>
      <c r="E23" s="20" t="n">
        <v>22</v>
      </c>
      <c r="F23" s="21" t="s">
        <v>39</v>
      </c>
      <c r="G23" s="22" t="s">
        <v>40</v>
      </c>
      <c r="H23" s="23" t="n">
        <v>145</v>
      </c>
      <c r="I23" s="22" t="s">
        <v>41</v>
      </c>
      <c r="J23" s="22" t="s">
        <v>42</v>
      </c>
      <c r="K23" s="7"/>
      <c r="L23" s="24" t="n">
        <f aca="false">IF(D23&gt;$E$3,$E$3,D23)</f>
        <v>5000</v>
      </c>
      <c r="M23" s="25" t="n">
        <v>0.21</v>
      </c>
      <c r="N23" s="25" t="n">
        <v>0.22</v>
      </c>
      <c r="O23" s="26" t="n">
        <f aca="false">E23*(($B$2-$B$1+1)/7)</f>
        <v>1147.14285714286</v>
      </c>
      <c r="P23" s="24" t="n">
        <f aca="false">O23*((($B$2-A23)+1)/(($B$2-$B$1)+1))</f>
        <v>370.857142857143</v>
      </c>
      <c r="Q23" s="26" t="n">
        <f aca="false">ROUNDUP(P23,0)</f>
        <v>371</v>
      </c>
      <c r="R23" s="24" t="n">
        <f aca="false">E23*(($B$4-$B$3+1)/7)</f>
        <v>1147.14285714286</v>
      </c>
      <c r="S23" s="26" t="n">
        <f aca="false">ROUNDUP(R23,0)</f>
        <v>1148</v>
      </c>
      <c r="T23" s="27" t="n">
        <f aca="false">($C23-$L23)*$M23</f>
        <v>17357.34</v>
      </c>
      <c r="U23" s="27" t="n">
        <f aca="false">ROUNDDOWN(T23,0)</f>
        <v>17357</v>
      </c>
      <c r="V23" s="27" t="n">
        <f aca="false">U23*(($A23-$B$1))/(($B$2-$B$1+1))</f>
        <v>11745.695890411</v>
      </c>
      <c r="W23" s="27" t="n">
        <f aca="false">ROUNDUP(V23,0)</f>
        <v>11746</v>
      </c>
      <c r="X23" s="27" t="n">
        <f aca="false">U23-W23-Q23</f>
        <v>5240</v>
      </c>
      <c r="Y23" s="26" t="n">
        <f aca="false">IF(X23&lt;0,0,(ROUNDDOWN(X23,0)))</f>
        <v>5240</v>
      </c>
      <c r="Z23" s="27" t="n">
        <f aca="false">((($C23-$L23)*N23))</f>
        <v>18183.88</v>
      </c>
      <c r="AA23" s="27" t="n">
        <f aca="false">ROUNDDOWN(Z23,0)</f>
        <v>18183</v>
      </c>
      <c r="AB23" s="27" t="n">
        <f aca="false">AA23-S23</f>
        <v>17035</v>
      </c>
      <c r="AC23" s="26" t="n">
        <f aca="false">IF(AB23&lt;0,0,(ROUNDDOWN(AB23,0)))</f>
        <v>17035</v>
      </c>
      <c r="AD23" s="24" t="n">
        <f aca="false">($E$1*M23)*((($B$2-$A23)+1)/(($B$2-$B$1+1)))</f>
        <v>1432.48767123288</v>
      </c>
      <c r="AE23" s="26" t="n">
        <f aca="false">ROUNDDOWN(AD23,0)</f>
        <v>1432</v>
      </c>
      <c r="AF23" s="24" t="n">
        <f aca="false">($E$2*N23)</f>
        <v>4774</v>
      </c>
      <c r="AG23" s="26" t="n">
        <f aca="false">ROUNDDOWN(AF23,0)</f>
        <v>4774</v>
      </c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.75" hidden="false" customHeight="false" outlineLevel="0" collapsed="false">
      <c r="A24" s="18" t="n">
        <v>41640</v>
      </c>
      <c r="B24" s="19" t="n">
        <v>41275</v>
      </c>
      <c r="C24" s="20" t="n">
        <v>22987</v>
      </c>
      <c r="D24" s="20" t="n">
        <v>0</v>
      </c>
      <c r="E24" s="20" t="n">
        <v>30</v>
      </c>
      <c r="F24" s="21" t="s">
        <v>39</v>
      </c>
      <c r="G24" s="22" t="s">
        <v>40</v>
      </c>
      <c r="H24" s="23" t="n">
        <v>150</v>
      </c>
      <c r="I24" s="22" t="s">
        <v>41</v>
      </c>
      <c r="J24" s="22" t="s">
        <v>42</v>
      </c>
      <c r="K24" s="7"/>
      <c r="L24" s="24" t="n">
        <f aca="false">IF(D24&gt;$E$3,$E$3,D24)</f>
        <v>0</v>
      </c>
      <c r="M24" s="25" t="n">
        <v>0.22</v>
      </c>
      <c r="N24" s="25" t="n">
        <v>0.23</v>
      </c>
      <c r="O24" s="26" t="n">
        <f aca="false">E24*(($B$2-$B$1+1)/7)</f>
        <v>1564.28571428571</v>
      </c>
      <c r="P24" s="24" t="n">
        <f aca="false">O24*((($B$2-A24)+1)/(($B$2-$B$1)+1))</f>
        <v>407.142857142857</v>
      </c>
      <c r="Q24" s="26" t="n">
        <f aca="false">ROUNDUP(P24,0)</f>
        <v>408</v>
      </c>
      <c r="R24" s="24" t="n">
        <f aca="false">E24*(($B$4-$B$3+1)/7)</f>
        <v>1564.28571428571</v>
      </c>
      <c r="S24" s="26" t="n">
        <f aca="false">ROUNDUP(R24,0)</f>
        <v>1565</v>
      </c>
      <c r="T24" s="27" t="n">
        <f aca="false">($C24-$L24)*$M24</f>
        <v>5057.14</v>
      </c>
      <c r="U24" s="27" t="n">
        <f aca="false">ROUNDDOWN(T24,0)</f>
        <v>5057</v>
      </c>
      <c r="V24" s="27" t="n">
        <f aca="false">U24*(($A24-$B$1))/(($B$2-$B$1+1))</f>
        <v>3740.79452054794</v>
      </c>
      <c r="W24" s="27" t="n">
        <f aca="false">ROUNDUP(V24,0)</f>
        <v>3741</v>
      </c>
      <c r="X24" s="27" t="n">
        <f aca="false">U24-W24-Q24</f>
        <v>908</v>
      </c>
      <c r="Y24" s="26" t="n">
        <f aca="false">IF(X24&lt;0,0,(ROUNDDOWN(X24,0)))</f>
        <v>908</v>
      </c>
      <c r="Z24" s="27" t="n">
        <f aca="false">((($C24-$L24)*N24))</f>
        <v>5287.01</v>
      </c>
      <c r="AA24" s="27" t="n">
        <f aca="false">ROUNDDOWN(Z24,0)</f>
        <v>5287</v>
      </c>
      <c r="AB24" s="27" t="n">
        <f aca="false">AA24-S24</f>
        <v>3722</v>
      </c>
      <c r="AC24" s="26" t="n">
        <f aca="false">IF(AB24&lt;0,0,(ROUNDDOWN(AB24,0)))</f>
        <v>3722</v>
      </c>
      <c r="AD24" s="24" t="n">
        <f aca="false">($E$1*M24)*((($B$2-$A24)+1)/(($B$2-$B$1+1)))</f>
        <v>1208.19178082192</v>
      </c>
      <c r="AE24" s="26" t="n">
        <f aca="false">ROUNDDOWN(AD24,0)</f>
        <v>1208</v>
      </c>
      <c r="AF24" s="24" t="n">
        <f aca="false">($E$2*N24)</f>
        <v>4991</v>
      </c>
      <c r="AG24" s="26" t="n">
        <f aca="false">ROUNDDOWN(AF24,0)</f>
        <v>4991</v>
      </c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.75" hidden="false" customHeight="false" outlineLevel="0" collapsed="false">
      <c r="A25" s="18" t="n">
        <v>41370</v>
      </c>
      <c r="B25" s="19" t="n">
        <v>40923</v>
      </c>
      <c r="C25" s="20" t="n">
        <v>14675</v>
      </c>
      <c r="D25" s="20" t="n">
        <v>0</v>
      </c>
      <c r="E25" s="20" t="n">
        <v>100</v>
      </c>
      <c r="F25" s="21" t="s">
        <v>43</v>
      </c>
      <c r="G25" s="22" t="s">
        <v>40</v>
      </c>
      <c r="H25" s="23" t="n">
        <v>155</v>
      </c>
      <c r="I25" s="22" t="s">
        <v>41</v>
      </c>
      <c r="J25" s="22" t="s">
        <v>42</v>
      </c>
      <c r="K25" s="7"/>
      <c r="L25" s="24" t="n">
        <f aca="false">IF(D25&gt;$E$3,$E$3,D25)</f>
        <v>0</v>
      </c>
      <c r="M25" s="25" t="n">
        <v>0.23</v>
      </c>
      <c r="N25" s="25" t="n">
        <v>0.24</v>
      </c>
      <c r="O25" s="26" t="n">
        <f aca="false">E25*12</f>
        <v>1200</v>
      </c>
      <c r="P25" s="24" t="n">
        <f aca="false">O25*((($B$2-A25)+1)/(($B$2-$B$1)+1))</f>
        <v>1200</v>
      </c>
      <c r="Q25" s="26" t="n">
        <f aca="false">ROUNDUP(P25,0)</f>
        <v>1200</v>
      </c>
      <c r="R25" s="24" t="n">
        <f aca="false">E25*12</f>
        <v>1200</v>
      </c>
      <c r="S25" s="26" t="n">
        <f aca="false">ROUNDUP(R25,0)</f>
        <v>1200</v>
      </c>
      <c r="T25" s="27" t="n">
        <f aca="false">($C25-$L25)*$M25</f>
        <v>3375.25</v>
      </c>
      <c r="U25" s="27" t="n">
        <f aca="false">ROUNDDOWN(T25,0)</f>
        <v>3375</v>
      </c>
      <c r="V25" s="27" t="n">
        <f aca="false">U25*(($A25-$B$1))/(($B$2-$B$1+1))</f>
        <v>0</v>
      </c>
      <c r="W25" s="27" t="n">
        <f aca="false">ROUNDUP(V25,0)</f>
        <v>0</v>
      </c>
      <c r="X25" s="27" t="n">
        <f aca="false">U25-W25-Q25</f>
        <v>2175</v>
      </c>
      <c r="Y25" s="26" t="n">
        <f aca="false">IF(X25&lt;0,0,(ROUNDDOWN(X25,0)))</f>
        <v>2175</v>
      </c>
      <c r="Z25" s="27" t="n">
        <f aca="false">((($C25-$L25)*N25))</f>
        <v>3522</v>
      </c>
      <c r="AA25" s="27" t="n">
        <f aca="false">ROUNDDOWN(Z25,0)</f>
        <v>3522</v>
      </c>
      <c r="AB25" s="27" t="n">
        <f aca="false">AA25-S25</f>
        <v>2322</v>
      </c>
      <c r="AC25" s="26" t="n">
        <f aca="false">IF(AB25&lt;0,0,(ROUNDDOWN(AB25,0)))</f>
        <v>2322</v>
      </c>
      <c r="AD25" s="24" t="n">
        <f aca="false">($E$1*M25)*((($B$2-$A25)+1)/(($B$2-$B$1+1)))</f>
        <v>4853</v>
      </c>
      <c r="AE25" s="26" t="n">
        <f aca="false">ROUNDDOWN(AD25,0)</f>
        <v>4853</v>
      </c>
      <c r="AF25" s="24" t="n">
        <f aca="false">($E$2*N25)</f>
        <v>5208</v>
      </c>
      <c r="AG25" s="26" t="n">
        <f aca="false">ROUNDDOWN(AF25,0)</f>
        <v>5208</v>
      </c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.75" hidden="false" customHeight="false" outlineLevel="0" collapsed="false">
      <c r="A26" s="18" t="n">
        <v>41396</v>
      </c>
      <c r="B26" s="19" t="n">
        <v>40854</v>
      </c>
      <c r="C26" s="20" t="n">
        <v>25446</v>
      </c>
      <c r="D26" s="20" t="n">
        <v>0</v>
      </c>
      <c r="E26" s="20" t="n">
        <v>0</v>
      </c>
      <c r="F26" s="21" t="s">
        <v>43</v>
      </c>
      <c r="G26" s="22" t="s">
        <v>40</v>
      </c>
      <c r="H26" s="23" t="n">
        <v>160</v>
      </c>
      <c r="I26" s="22" t="s">
        <v>44</v>
      </c>
      <c r="J26" s="22" t="s">
        <v>42</v>
      </c>
      <c r="K26" s="7"/>
      <c r="L26" s="24" t="n">
        <f aca="false">IF(D26&gt;$E$3,$E$3,D26)</f>
        <v>0</v>
      </c>
      <c r="M26" s="25" t="n">
        <v>0.24</v>
      </c>
      <c r="N26" s="25" t="n">
        <v>0.25</v>
      </c>
      <c r="O26" s="26" t="n">
        <f aca="false">E26*12</f>
        <v>0</v>
      </c>
      <c r="P26" s="24" t="n">
        <f aca="false">O26*((($B$2-A26)+1)/(($B$2-$B$1)+1))</f>
        <v>0</v>
      </c>
      <c r="Q26" s="26" t="n">
        <f aca="false">ROUNDUP(P26,0)</f>
        <v>0</v>
      </c>
      <c r="R26" s="24" t="n">
        <f aca="false">E26*12</f>
        <v>0</v>
      </c>
      <c r="S26" s="26" t="n">
        <f aca="false">ROUNDUP(R26,0)</f>
        <v>0</v>
      </c>
      <c r="T26" s="27" t="n">
        <f aca="false">($C26-$L26)*$M26</f>
        <v>6107.04</v>
      </c>
      <c r="U26" s="27" t="n">
        <f aca="false">ROUNDDOWN(T26,0)</f>
        <v>6107</v>
      </c>
      <c r="V26" s="27" t="n">
        <f aca="false">U26*(($A26-$B$1))/(($B$2-$B$1+1))</f>
        <v>435.019178082192</v>
      </c>
      <c r="W26" s="27" t="n">
        <f aca="false">ROUNDUP(V26,0)</f>
        <v>436</v>
      </c>
      <c r="X26" s="27" t="n">
        <f aca="false">U26-W26-Q26</f>
        <v>5671</v>
      </c>
      <c r="Y26" s="26" t="n">
        <f aca="false">IF(X26&lt;0,0,(ROUNDDOWN(X26,0)))</f>
        <v>5671</v>
      </c>
      <c r="Z26" s="27" t="n">
        <f aca="false">((($C26-$L26)*N26))</f>
        <v>6361.5</v>
      </c>
      <c r="AA26" s="27" t="n">
        <f aca="false">ROUNDDOWN(Z26,0)</f>
        <v>6361</v>
      </c>
      <c r="AB26" s="27" t="n">
        <f aca="false">AA26-S26</f>
        <v>6361</v>
      </c>
      <c r="AC26" s="26" t="n">
        <f aca="false">IF(AB26&lt;0,0,(ROUNDDOWN(AB26,0)))</f>
        <v>6361</v>
      </c>
      <c r="AD26" s="24" t="n">
        <f aca="false">($E$1*M26)*((($B$2-$A26)+1)/(($B$2-$B$1+1)))</f>
        <v>4703.27671232877</v>
      </c>
      <c r="AE26" s="26" t="n">
        <f aca="false">ROUNDDOWN(AD26,0)</f>
        <v>4703</v>
      </c>
      <c r="AF26" s="24" t="n">
        <f aca="false">($E$2*N26)</f>
        <v>5425</v>
      </c>
      <c r="AG26" s="26" t="n">
        <f aca="false">ROUNDDOWN(AF26,0)</f>
        <v>5425</v>
      </c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.75" hidden="false" customHeight="false" outlineLevel="0" collapsed="false">
      <c r="A27" s="18" t="n">
        <v>41428</v>
      </c>
      <c r="B27" s="19" t="n">
        <v>35796</v>
      </c>
      <c r="C27" s="20" t="n">
        <v>33656</v>
      </c>
      <c r="D27" s="20" t="n">
        <v>99</v>
      </c>
      <c r="E27" s="20" t="n">
        <v>15</v>
      </c>
      <c r="F27" s="21" t="s">
        <v>43</v>
      </c>
      <c r="G27" s="22" t="s">
        <v>40</v>
      </c>
      <c r="H27" s="23" t="n">
        <v>165</v>
      </c>
      <c r="I27" s="22" t="s">
        <v>44</v>
      </c>
      <c r="J27" s="22" t="s">
        <v>42</v>
      </c>
      <c r="K27" s="7"/>
      <c r="L27" s="24" t="n">
        <f aca="false">IF(D27&gt;$E$3,$E$3,D27)</f>
        <v>99</v>
      </c>
      <c r="M27" s="25" t="n">
        <v>0.25</v>
      </c>
      <c r="N27" s="25" t="n">
        <v>0.26</v>
      </c>
      <c r="O27" s="26" t="n">
        <f aca="false">E27*12</f>
        <v>180</v>
      </c>
      <c r="P27" s="24" t="n">
        <f aca="false">O27*((($B$2-A27)+1)/(($B$2-$B$1)+1))</f>
        <v>151.397260273973</v>
      </c>
      <c r="Q27" s="26" t="n">
        <f aca="false">ROUNDUP(P27,0)</f>
        <v>152</v>
      </c>
      <c r="R27" s="24" t="n">
        <f aca="false">E27*12</f>
        <v>180</v>
      </c>
      <c r="S27" s="26" t="n">
        <f aca="false">ROUNDUP(R27,0)</f>
        <v>180</v>
      </c>
      <c r="T27" s="27" t="n">
        <f aca="false">($C27-$L27)*$M27</f>
        <v>8389.25</v>
      </c>
      <c r="U27" s="27" t="n">
        <f aca="false">ROUNDDOWN(T27,0)</f>
        <v>8389</v>
      </c>
      <c r="V27" s="27" t="n">
        <f aca="false">U27*(($A27-$B$1))/(($B$2-$B$1+1))</f>
        <v>1333.04657534247</v>
      </c>
      <c r="W27" s="27" t="n">
        <f aca="false">ROUNDUP(V27,0)</f>
        <v>1334</v>
      </c>
      <c r="X27" s="27" t="n">
        <f aca="false">U27-W27-Q27</f>
        <v>6903</v>
      </c>
      <c r="Y27" s="26" t="n">
        <f aca="false">IF(X27&lt;0,0,(ROUNDDOWN(X27,0)))</f>
        <v>6903</v>
      </c>
      <c r="Z27" s="27" t="n">
        <f aca="false">((($C27-$L27)*N27))</f>
        <v>8724.82</v>
      </c>
      <c r="AA27" s="27" t="n">
        <f aca="false">ROUNDDOWN(Z27,0)</f>
        <v>8724</v>
      </c>
      <c r="AB27" s="27" t="n">
        <f aca="false">AA27-S27</f>
        <v>8544</v>
      </c>
      <c r="AC27" s="26" t="n">
        <f aca="false">IF(AB27&lt;0,0,(ROUNDDOWN(AB27,0)))</f>
        <v>8544</v>
      </c>
      <c r="AD27" s="24" t="n">
        <f aca="false">($E$1*M27)*((($B$2-$A27)+1)/(($B$2-$B$1+1)))</f>
        <v>4436.78082191781</v>
      </c>
      <c r="AE27" s="26" t="n">
        <f aca="false">ROUNDDOWN(AD27,0)</f>
        <v>4436</v>
      </c>
      <c r="AF27" s="24" t="n">
        <f aca="false">($E$2*N27)</f>
        <v>5642</v>
      </c>
      <c r="AG27" s="26" t="n">
        <f aca="false">ROUNDDOWN(AF27,0)</f>
        <v>5642</v>
      </c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.75" hidden="false" customHeight="false" outlineLevel="0" collapsed="false">
      <c r="A28" s="18" t="n">
        <v>41459</v>
      </c>
      <c r="B28" s="28" t="n">
        <v>35797</v>
      </c>
      <c r="C28" s="20" t="n">
        <v>71222</v>
      </c>
      <c r="D28" s="20" t="n">
        <v>285</v>
      </c>
      <c r="E28" s="20" t="n">
        <v>0</v>
      </c>
      <c r="F28" s="21" t="s">
        <v>43</v>
      </c>
      <c r="G28" s="22" t="s">
        <v>40</v>
      </c>
      <c r="H28" s="23" t="n">
        <v>170</v>
      </c>
      <c r="I28" s="22" t="s">
        <v>44</v>
      </c>
      <c r="J28" s="22" t="s">
        <v>42</v>
      </c>
      <c r="K28" s="7"/>
      <c r="L28" s="24" t="n">
        <f aca="false">IF(D28&gt;$E$3,$E$3,D28)</f>
        <v>285</v>
      </c>
      <c r="M28" s="25" t="n">
        <v>0.26</v>
      </c>
      <c r="N28" s="25" t="n">
        <v>0.27</v>
      </c>
      <c r="O28" s="26" t="n">
        <f aca="false">E28*12</f>
        <v>0</v>
      </c>
      <c r="P28" s="24" t="n">
        <f aca="false">O28*((($B$2-A28)+1)/(($B$2-$B$1)+1))</f>
        <v>0</v>
      </c>
      <c r="Q28" s="26" t="n">
        <f aca="false">ROUNDUP(P28,0)</f>
        <v>0</v>
      </c>
      <c r="R28" s="24" t="n">
        <f aca="false">E28*12</f>
        <v>0</v>
      </c>
      <c r="S28" s="26" t="n">
        <f aca="false">ROUNDUP(R28,0)</f>
        <v>0</v>
      </c>
      <c r="T28" s="27" t="n">
        <f aca="false">($C28-$L28)*$M28</f>
        <v>18443.62</v>
      </c>
      <c r="U28" s="27" t="n">
        <f aca="false">ROUNDDOWN(T28,0)</f>
        <v>18443</v>
      </c>
      <c r="V28" s="27" t="n">
        <f aca="false">U28*(($A28-$B$1))/(($B$2-$B$1+1))</f>
        <v>4497.0602739726</v>
      </c>
      <c r="W28" s="27" t="n">
        <f aca="false">ROUNDUP(V28,0)</f>
        <v>4498</v>
      </c>
      <c r="X28" s="27" t="n">
        <f aca="false">U28-W28-Q28</f>
        <v>13945</v>
      </c>
      <c r="Y28" s="26" t="n">
        <f aca="false">IF(X28&lt;0,0,(ROUNDDOWN(X28,0)))</f>
        <v>13945</v>
      </c>
      <c r="Z28" s="27" t="n">
        <f aca="false">((($C28-$L28)*N28))</f>
        <v>19152.99</v>
      </c>
      <c r="AA28" s="27" t="n">
        <f aca="false">ROUNDDOWN(Z28,0)</f>
        <v>19152</v>
      </c>
      <c r="AB28" s="27" t="n">
        <f aca="false">AA28-S28</f>
        <v>19152</v>
      </c>
      <c r="AC28" s="26" t="n">
        <f aca="false">IF(AB28&lt;0,0,(ROUNDDOWN(AB28,0)))</f>
        <v>19152</v>
      </c>
      <c r="AD28" s="24" t="n">
        <f aca="false">($E$1*M28)*((($B$2-$A28)+1)/(($B$2-$B$1+1)))</f>
        <v>4148.31780821918</v>
      </c>
      <c r="AE28" s="26" t="n">
        <f aca="false">ROUNDDOWN(AD28,0)</f>
        <v>4148</v>
      </c>
      <c r="AF28" s="24" t="n">
        <f aca="false">($E$2*N28)</f>
        <v>5859</v>
      </c>
      <c r="AG28" s="26" t="n">
        <f aca="false">ROUNDDOWN(AF28,0)</f>
        <v>5859</v>
      </c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.75" hidden="false" customHeight="false" outlineLevel="0" collapsed="false">
      <c r="A29" s="18" t="n">
        <v>41491</v>
      </c>
      <c r="B29" s="28" t="n">
        <v>36161</v>
      </c>
      <c r="C29" s="20" t="n">
        <v>15872</v>
      </c>
      <c r="D29" s="20" t="n">
        <v>0</v>
      </c>
      <c r="E29" s="20" t="n">
        <v>77</v>
      </c>
      <c r="F29" s="21" t="s">
        <v>43</v>
      </c>
      <c r="G29" s="22" t="s">
        <v>40</v>
      </c>
      <c r="H29" s="23" t="n">
        <v>175</v>
      </c>
      <c r="I29" s="22" t="s">
        <v>44</v>
      </c>
      <c r="J29" s="22" t="s">
        <v>42</v>
      </c>
      <c r="K29" s="7"/>
      <c r="L29" s="24" t="n">
        <f aca="false">IF(D29&gt;$E$3,$E$3,D29)</f>
        <v>0</v>
      </c>
      <c r="M29" s="25" t="n">
        <v>0.27</v>
      </c>
      <c r="N29" s="25" t="n">
        <v>0.28</v>
      </c>
      <c r="O29" s="26" t="n">
        <f aca="false">E29*12</f>
        <v>924</v>
      </c>
      <c r="P29" s="24" t="n">
        <f aca="false">O29*((($B$2-A29)+1)/(($B$2-$B$1)+1))</f>
        <v>617.687671232877</v>
      </c>
      <c r="Q29" s="26" t="n">
        <f aca="false">ROUNDUP(P29,0)</f>
        <v>618</v>
      </c>
      <c r="R29" s="24" t="n">
        <f aca="false">E29*12</f>
        <v>924</v>
      </c>
      <c r="S29" s="26" t="n">
        <f aca="false">ROUNDUP(R29,0)</f>
        <v>924</v>
      </c>
      <c r="T29" s="27" t="n">
        <f aca="false">($C29-$L29)*$M29</f>
        <v>4285.44</v>
      </c>
      <c r="U29" s="27" t="n">
        <f aca="false">ROUNDDOWN(T29,0)</f>
        <v>4285</v>
      </c>
      <c r="V29" s="27" t="n">
        <f aca="false">U29*(($A29-$B$1))/(($B$2-$B$1+1))</f>
        <v>1420.50684931507</v>
      </c>
      <c r="W29" s="27" t="n">
        <f aca="false">ROUNDUP(V29,0)</f>
        <v>1421</v>
      </c>
      <c r="X29" s="27" t="n">
        <f aca="false">U29-W29-Q29</f>
        <v>2246</v>
      </c>
      <c r="Y29" s="26" t="n">
        <f aca="false">IF(X29&lt;0,0,(ROUNDDOWN(X29,0)))</f>
        <v>2246</v>
      </c>
      <c r="Z29" s="27" t="n">
        <f aca="false">((($C29-$L29)*N29))</f>
        <v>4444.16</v>
      </c>
      <c r="AA29" s="27" t="n">
        <f aca="false">ROUNDDOWN(Z29,0)</f>
        <v>4444</v>
      </c>
      <c r="AB29" s="27" t="n">
        <f aca="false">AA29-S29</f>
        <v>3520</v>
      </c>
      <c r="AC29" s="26" t="n">
        <f aca="false">IF(AB29&lt;0,0,(ROUNDDOWN(AB29,0)))</f>
        <v>3520</v>
      </c>
      <c r="AD29" s="24" t="n">
        <f aca="false">($E$1*M29)*((($B$2-$A29)+1)/(($B$2-$B$1+1)))</f>
        <v>3808.40547945205</v>
      </c>
      <c r="AE29" s="26" t="n">
        <f aca="false">ROUNDDOWN(AD29,0)</f>
        <v>3808</v>
      </c>
      <c r="AF29" s="24" t="n">
        <f aca="false">($E$2*N29)</f>
        <v>6076</v>
      </c>
      <c r="AG29" s="26" t="n">
        <f aca="false">ROUNDDOWN(AF29,0)</f>
        <v>6076</v>
      </c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.75" hidden="false" customHeight="false" outlineLevel="0" collapsed="false">
      <c r="A30" s="18" t="n">
        <v>41523</v>
      </c>
      <c r="B30" s="19" t="n">
        <v>40923</v>
      </c>
      <c r="C30" s="20" t="n">
        <v>34987</v>
      </c>
      <c r="D30" s="20" t="n">
        <v>117</v>
      </c>
      <c r="E30" s="20" t="n">
        <v>50</v>
      </c>
      <c r="F30" s="21" t="s">
        <v>43</v>
      </c>
      <c r="G30" s="22" t="s">
        <v>40</v>
      </c>
      <c r="H30" s="23" t="n">
        <v>180</v>
      </c>
      <c r="I30" s="22" t="s">
        <v>44</v>
      </c>
      <c r="J30" s="22" t="s">
        <v>42</v>
      </c>
      <c r="K30" s="7"/>
      <c r="L30" s="24" t="n">
        <f aca="false">IF(D30&gt;$E$3,$E$3,D30)</f>
        <v>117</v>
      </c>
      <c r="M30" s="25" t="n">
        <v>0.28</v>
      </c>
      <c r="N30" s="25" t="n">
        <v>0.29</v>
      </c>
      <c r="O30" s="26" t="n">
        <f aca="false">E30*12</f>
        <v>600</v>
      </c>
      <c r="P30" s="24" t="n">
        <f aca="false">O30*((($B$2-A30)+1)/(($B$2-$B$1)+1))</f>
        <v>348.493150684931</v>
      </c>
      <c r="Q30" s="26" t="n">
        <f aca="false">ROUNDUP(P30,0)</f>
        <v>349</v>
      </c>
      <c r="R30" s="24" t="n">
        <f aca="false">E30*12</f>
        <v>600</v>
      </c>
      <c r="S30" s="26" t="n">
        <f aca="false">ROUNDUP(R30,0)</f>
        <v>600</v>
      </c>
      <c r="T30" s="27" t="n">
        <f aca="false">($C30-$L30)*$M30</f>
        <v>9763.6</v>
      </c>
      <c r="U30" s="27" t="n">
        <f aca="false">ROUNDDOWN(T30,0)</f>
        <v>9763</v>
      </c>
      <c r="V30" s="27" t="n">
        <f aca="false">U30*(($A30-$B$1))/(($B$2-$B$1+1))</f>
        <v>4092.43561643836</v>
      </c>
      <c r="W30" s="27" t="n">
        <f aca="false">ROUNDUP(V30,0)</f>
        <v>4093</v>
      </c>
      <c r="X30" s="27" t="n">
        <f aca="false">U30-W30-Q30</f>
        <v>5321</v>
      </c>
      <c r="Y30" s="26" t="n">
        <f aca="false">IF(X30&lt;0,0,(ROUNDDOWN(X30,0)))</f>
        <v>5321</v>
      </c>
      <c r="Z30" s="27" t="n">
        <f aca="false">((($C30-$L30)*N30))</f>
        <v>10112.3</v>
      </c>
      <c r="AA30" s="27" t="n">
        <f aca="false">ROUNDDOWN(Z30,0)</f>
        <v>10112</v>
      </c>
      <c r="AB30" s="27" t="n">
        <f aca="false">AA30-S30</f>
        <v>9512</v>
      </c>
      <c r="AC30" s="26" t="n">
        <f aca="false">IF(AB30&lt;0,0,(ROUNDDOWN(AB30,0)))</f>
        <v>9512</v>
      </c>
      <c r="AD30" s="24" t="n">
        <f aca="false">($E$1*M30)*((($B$2-$A30)+1)/(($B$2-$B$1+1)))</f>
        <v>3431.49589041096</v>
      </c>
      <c r="AE30" s="26" t="n">
        <f aca="false">ROUNDDOWN(AD30,0)</f>
        <v>3431</v>
      </c>
      <c r="AF30" s="24" t="n">
        <f aca="false">($E$2*N30)</f>
        <v>6293</v>
      </c>
      <c r="AG30" s="26" t="n">
        <f aca="false">ROUNDDOWN(AF30,0)</f>
        <v>6293</v>
      </c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.75" hidden="false" customHeight="false" outlineLevel="0" collapsed="false">
      <c r="A31" s="18" t="n">
        <v>41554</v>
      </c>
      <c r="B31" s="19" t="n">
        <v>40854</v>
      </c>
      <c r="C31" s="20" t="n">
        <v>18465</v>
      </c>
      <c r="D31" s="20" t="n">
        <v>0</v>
      </c>
      <c r="E31" s="20" t="n">
        <v>90</v>
      </c>
      <c r="F31" s="21" t="s">
        <v>43</v>
      </c>
      <c r="G31" s="22" t="s">
        <v>40</v>
      </c>
      <c r="H31" s="23" t="n">
        <v>185</v>
      </c>
      <c r="I31" s="22" t="s">
        <v>45</v>
      </c>
      <c r="J31" s="22" t="s">
        <v>42</v>
      </c>
      <c r="K31" s="7"/>
      <c r="L31" s="24" t="n">
        <f aca="false">IF(D31&gt;$E$3,$E$3,D31)</f>
        <v>0</v>
      </c>
      <c r="M31" s="25" t="n">
        <v>0.29</v>
      </c>
      <c r="N31" s="25" t="n">
        <v>0.3</v>
      </c>
      <c r="O31" s="26" t="n">
        <f aca="false">E31*12</f>
        <v>1080</v>
      </c>
      <c r="P31" s="24" t="n">
        <f aca="false">O31*((($B$2-A31)+1)/(($B$2-$B$1)+1))</f>
        <v>535.561643835616</v>
      </c>
      <c r="Q31" s="26" t="n">
        <f aca="false">ROUNDUP(P31,0)</f>
        <v>536</v>
      </c>
      <c r="R31" s="24" t="n">
        <f aca="false">E31*12</f>
        <v>1080</v>
      </c>
      <c r="S31" s="26" t="n">
        <f aca="false">ROUNDUP(R31,0)</f>
        <v>1080</v>
      </c>
      <c r="T31" s="27" t="n">
        <f aca="false">($C31-$L31)*$M31</f>
        <v>5354.85</v>
      </c>
      <c r="U31" s="27" t="n">
        <f aca="false">ROUNDDOWN(T31,0)</f>
        <v>5354</v>
      </c>
      <c r="V31" s="27" t="n">
        <f aca="false">U31*(($A31-$B$1))/(($B$2-$B$1+1))</f>
        <v>2699.00273972603</v>
      </c>
      <c r="W31" s="27" t="n">
        <f aca="false">ROUNDUP(V31,0)</f>
        <v>2700</v>
      </c>
      <c r="X31" s="27" t="n">
        <f aca="false">U31-W31-Q31</f>
        <v>2118</v>
      </c>
      <c r="Y31" s="26" t="n">
        <f aca="false">IF(X31&lt;0,0,(ROUNDDOWN(X31,0)))</f>
        <v>2118</v>
      </c>
      <c r="Z31" s="27" t="n">
        <f aca="false">((($C31-$L31)*N31))</f>
        <v>5539.5</v>
      </c>
      <c r="AA31" s="27" t="n">
        <f aca="false">ROUNDDOWN(Z31,0)</f>
        <v>5539</v>
      </c>
      <c r="AB31" s="27" t="n">
        <f aca="false">AA31-S31</f>
        <v>4459</v>
      </c>
      <c r="AC31" s="26" t="n">
        <f aca="false">IF(AB31&lt;0,0,(ROUNDDOWN(AB31,0)))</f>
        <v>4459</v>
      </c>
      <c r="AD31" s="24" t="n">
        <f aca="false">($E$1*M31)*((($B$2-$A31)+1)/(($B$2-$B$1+1)))</f>
        <v>3034.35342465754</v>
      </c>
      <c r="AE31" s="26" t="n">
        <f aca="false">ROUNDDOWN(AD31,0)</f>
        <v>3034</v>
      </c>
      <c r="AF31" s="24" t="n">
        <f aca="false">($E$2*N31)</f>
        <v>6510</v>
      </c>
      <c r="AG31" s="26" t="n">
        <f aca="false">ROUNDDOWN(AF31,0)</f>
        <v>6510</v>
      </c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.75" hidden="false" customHeight="false" outlineLevel="0" collapsed="false">
      <c r="A32" s="18" t="n">
        <v>41586</v>
      </c>
      <c r="B32" s="19" t="n">
        <v>35796</v>
      </c>
      <c r="C32" s="20" t="n">
        <v>85674</v>
      </c>
      <c r="D32" s="20" t="n">
        <v>11500</v>
      </c>
      <c r="E32" s="20" t="n">
        <v>0</v>
      </c>
      <c r="F32" s="21" t="s">
        <v>43</v>
      </c>
      <c r="G32" s="22" t="s">
        <v>40</v>
      </c>
      <c r="H32" s="23" t="n">
        <v>190</v>
      </c>
      <c r="I32" s="22" t="s">
        <v>45</v>
      </c>
      <c r="J32" s="22" t="s">
        <v>42</v>
      </c>
      <c r="K32" s="7"/>
      <c r="L32" s="24" t="n">
        <f aca="false">IF(D32&gt;$E$3,$E$3,D32)</f>
        <v>5000</v>
      </c>
      <c r="M32" s="25" t="n">
        <v>0.3</v>
      </c>
      <c r="N32" s="25" t="n">
        <v>0.31</v>
      </c>
      <c r="O32" s="26" t="n">
        <f aca="false">E32*12</f>
        <v>0</v>
      </c>
      <c r="P32" s="24" t="n">
        <f aca="false">O32*((($B$2-A32)+1)/(($B$2-$B$1)+1))</f>
        <v>0</v>
      </c>
      <c r="Q32" s="26" t="n">
        <f aca="false">ROUNDUP(P32,0)</f>
        <v>0</v>
      </c>
      <c r="R32" s="24" t="n">
        <f aca="false">E32*12</f>
        <v>0</v>
      </c>
      <c r="S32" s="26" t="n">
        <f aca="false">ROUNDUP(R32,0)</f>
        <v>0</v>
      </c>
      <c r="T32" s="27" t="n">
        <f aca="false">($C32-$L32)*$M32</f>
        <v>24202.2</v>
      </c>
      <c r="U32" s="27" t="n">
        <f aca="false">ROUNDDOWN(T32,0)</f>
        <v>24202</v>
      </c>
      <c r="V32" s="27" t="n">
        <f aca="false">U32*(($A32-$B$1))/(($B$2-$B$1+1))</f>
        <v>14322.2794520548</v>
      </c>
      <c r="W32" s="27" t="n">
        <f aca="false">ROUNDUP(V32,0)</f>
        <v>14323</v>
      </c>
      <c r="X32" s="27" t="n">
        <f aca="false">U32-W32-Q32</f>
        <v>9879</v>
      </c>
      <c r="Y32" s="26" t="n">
        <f aca="false">IF(X32&lt;0,0,(ROUNDDOWN(X32,0)))</f>
        <v>9879</v>
      </c>
      <c r="Z32" s="27" t="n">
        <f aca="false">((($C32-$L32)*N32))</f>
        <v>25008.94</v>
      </c>
      <c r="AA32" s="27" t="n">
        <f aca="false">ROUNDDOWN(Z32,0)</f>
        <v>25008</v>
      </c>
      <c r="AB32" s="27" t="n">
        <f aca="false">AA32-S32</f>
        <v>25008</v>
      </c>
      <c r="AC32" s="26" t="n">
        <f aca="false">IF(AB32&lt;0,0,(ROUNDDOWN(AB32,0)))</f>
        <v>25008</v>
      </c>
      <c r="AD32" s="24" t="n">
        <f aca="false">($E$1*M32)*((($B$2-$A32)+1)/(($B$2-$B$1+1)))</f>
        <v>2584.02739726027</v>
      </c>
      <c r="AE32" s="26" t="n">
        <f aca="false">ROUNDDOWN(AD32,0)</f>
        <v>2584</v>
      </c>
      <c r="AF32" s="24" t="n">
        <f aca="false">($E$2*N32)</f>
        <v>6727</v>
      </c>
      <c r="AG32" s="26" t="n">
        <f aca="false">ROUNDDOWN(AF32,0)</f>
        <v>6727</v>
      </c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.75" hidden="false" customHeight="false" outlineLevel="0" collapsed="false">
      <c r="A33" s="18" t="n">
        <v>41617</v>
      </c>
      <c r="B33" s="28" t="n">
        <v>35797</v>
      </c>
      <c r="C33" s="20" t="n">
        <v>63546</v>
      </c>
      <c r="D33" s="20" t="n">
        <v>0</v>
      </c>
      <c r="E33" s="20" t="n">
        <v>200</v>
      </c>
      <c r="F33" s="21" t="s">
        <v>43</v>
      </c>
      <c r="G33" s="22" t="s">
        <v>40</v>
      </c>
      <c r="H33" s="23" t="n">
        <v>195</v>
      </c>
      <c r="I33" s="22" t="s">
        <v>45</v>
      </c>
      <c r="J33" s="22" t="s">
        <v>42</v>
      </c>
      <c r="K33" s="7"/>
      <c r="L33" s="24" t="n">
        <f aca="false">IF(D33&gt;$E$3,$E$3,D33)</f>
        <v>0</v>
      </c>
      <c r="M33" s="25" t="n">
        <v>0.31</v>
      </c>
      <c r="N33" s="25" t="n">
        <v>0.32</v>
      </c>
      <c r="O33" s="26" t="n">
        <f aca="false">E33*12</f>
        <v>2400</v>
      </c>
      <c r="P33" s="24" t="n">
        <f aca="false">O33*((($B$2-A33)+1)/(($B$2-$B$1)+1))</f>
        <v>775.890410958904</v>
      </c>
      <c r="Q33" s="26" t="n">
        <f aca="false">ROUNDUP(P33,0)</f>
        <v>776</v>
      </c>
      <c r="R33" s="24" t="n">
        <f aca="false">E33*12</f>
        <v>2400</v>
      </c>
      <c r="S33" s="26" t="n">
        <f aca="false">ROUNDUP(R33,0)</f>
        <v>2400</v>
      </c>
      <c r="T33" s="27" t="n">
        <f aca="false">($C33-$L33)*$M33</f>
        <v>19699.26</v>
      </c>
      <c r="U33" s="27" t="n">
        <f aca="false">ROUNDDOWN(T33,0)</f>
        <v>19699</v>
      </c>
      <c r="V33" s="27" t="n">
        <f aca="false">U33*(($A33-$B$1))/(($B$2-$B$1+1))</f>
        <v>13330.5561643836</v>
      </c>
      <c r="W33" s="27" t="n">
        <f aca="false">ROUNDUP(V33,0)</f>
        <v>13331</v>
      </c>
      <c r="X33" s="27" t="n">
        <f aca="false">U33-W33-Q33</f>
        <v>5592</v>
      </c>
      <c r="Y33" s="26" t="n">
        <f aca="false">IF(X33&lt;0,0,(ROUNDDOWN(X33,0)))</f>
        <v>5592</v>
      </c>
      <c r="Z33" s="27" t="n">
        <f aca="false">((($C33-$L33)*N33))</f>
        <v>20334.72</v>
      </c>
      <c r="AA33" s="27" t="n">
        <f aca="false">ROUNDDOWN(Z33,0)</f>
        <v>20334</v>
      </c>
      <c r="AB33" s="27" t="n">
        <f aca="false">AA33-S33</f>
        <v>17934</v>
      </c>
      <c r="AC33" s="26" t="n">
        <f aca="false">IF(AB33&lt;0,0,(ROUNDDOWN(AB33,0)))</f>
        <v>17934</v>
      </c>
      <c r="AD33" s="24" t="n">
        <f aca="false">($E$1*M33)*((($B$2-$A33)+1)/(($B$2-$B$1+1)))</f>
        <v>2114.62465753425</v>
      </c>
      <c r="AE33" s="26" t="n">
        <f aca="false">ROUNDDOWN(AD33,0)</f>
        <v>2114</v>
      </c>
      <c r="AF33" s="24" t="n">
        <f aca="false">($E$2*N33)</f>
        <v>6944</v>
      </c>
      <c r="AG33" s="26" t="n">
        <f aca="false">ROUNDDOWN(AF33,0)</f>
        <v>6944</v>
      </c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.75" hidden="false" customHeight="false" outlineLevel="0" collapsed="false">
      <c r="A34" s="18" t="n">
        <v>41649</v>
      </c>
      <c r="B34" s="28" t="n">
        <v>36161</v>
      </c>
      <c r="C34" s="20" t="n">
        <v>28000</v>
      </c>
      <c r="D34" s="20" t="n">
        <v>88</v>
      </c>
      <c r="E34" s="20" t="n">
        <v>0</v>
      </c>
      <c r="F34" s="21" t="s">
        <v>43</v>
      </c>
      <c r="G34" s="22" t="s">
        <v>40</v>
      </c>
      <c r="H34" s="23" t="n">
        <v>200</v>
      </c>
      <c r="I34" s="22" t="s">
        <v>45</v>
      </c>
      <c r="J34" s="22" t="s">
        <v>42</v>
      </c>
      <c r="K34" s="7"/>
      <c r="L34" s="24" t="n">
        <f aca="false">IF(D34&gt;$E$3,$E$3,D34)</f>
        <v>88</v>
      </c>
      <c r="M34" s="25" t="n">
        <v>0.32</v>
      </c>
      <c r="N34" s="25" t="n">
        <v>0.33</v>
      </c>
      <c r="O34" s="26" t="n">
        <f aca="false">E34*12</f>
        <v>0</v>
      </c>
      <c r="P34" s="24" t="n">
        <f aca="false">O34*((($B$2-A34)+1)/(($B$2-$B$1)+1))</f>
        <v>0</v>
      </c>
      <c r="Q34" s="26" t="n">
        <f aca="false">ROUNDUP(P34,0)</f>
        <v>0</v>
      </c>
      <c r="R34" s="24" t="n">
        <f aca="false">E34*12</f>
        <v>0</v>
      </c>
      <c r="S34" s="26" t="n">
        <f aca="false">ROUNDUP(R34,0)</f>
        <v>0</v>
      </c>
      <c r="T34" s="27" t="n">
        <f aca="false">($C34-$L34)*$M34</f>
        <v>8931.84</v>
      </c>
      <c r="U34" s="27" t="n">
        <f aca="false">ROUNDDOWN(T34,0)</f>
        <v>8931</v>
      </c>
      <c r="V34" s="27" t="n">
        <f aca="false">U34*(($A34-$B$1))/(($B$2-$B$1+1))</f>
        <v>6826.7095890411</v>
      </c>
      <c r="W34" s="27" t="n">
        <f aca="false">ROUNDUP(V34,0)</f>
        <v>6827</v>
      </c>
      <c r="X34" s="27" t="n">
        <f aca="false">U34-W34-Q34</f>
        <v>2104</v>
      </c>
      <c r="Y34" s="26" t="n">
        <f aca="false">IF(X34&lt;0,0,(ROUNDDOWN(X34,0)))</f>
        <v>2104</v>
      </c>
      <c r="Z34" s="27" t="n">
        <f aca="false">((($C34-$L34)*N34))</f>
        <v>9210.96</v>
      </c>
      <c r="AA34" s="27" t="n">
        <f aca="false">ROUNDDOWN(Z34,0)</f>
        <v>9210</v>
      </c>
      <c r="AB34" s="27" t="n">
        <f aca="false">AA34-S34</f>
        <v>9210</v>
      </c>
      <c r="AC34" s="26" t="n">
        <f aca="false">IF(AB34&lt;0,0,(ROUNDDOWN(AB34,0)))</f>
        <v>9210</v>
      </c>
      <c r="AD34" s="24" t="n">
        <f aca="false">($E$1*M34)*((($B$2-$A34)+1)/(($B$2-$B$1+1)))</f>
        <v>1590.88219178082</v>
      </c>
      <c r="AE34" s="26" t="n">
        <f aca="false">ROUNDDOWN(AD34,0)</f>
        <v>1590</v>
      </c>
      <c r="AF34" s="24" t="n">
        <f aca="false">($E$2*N34)</f>
        <v>7161</v>
      </c>
      <c r="AG34" s="26" t="n">
        <f aca="false">ROUNDDOWN(AF34,0)</f>
        <v>7161</v>
      </c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.75" hidden="false" customHeight="false" outlineLevel="0" collapsed="false">
      <c r="A35" s="18" t="n">
        <v>41681</v>
      </c>
      <c r="B35" s="19" t="n">
        <v>40923</v>
      </c>
      <c r="C35" s="20" t="n">
        <v>22847</v>
      </c>
      <c r="D35" s="20" t="n">
        <v>153</v>
      </c>
      <c r="E35" s="20" t="n">
        <v>0</v>
      </c>
      <c r="F35" s="21" t="s">
        <v>43</v>
      </c>
      <c r="G35" s="22" t="s">
        <v>40</v>
      </c>
      <c r="H35" s="23" t="n">
        <v>205</v>
      </c>
      <c r="I35" s="22" t="s">
        <v>45</v>
      </c>
      <c r="J35" s="22" t="s">
        <v>42</v>
      </c>
      <c r="K35" s="7"/>
      <c r="L35" s="24" t="n">
        <f aca="false">IF(D35&gt;$E$3,$E$3,D35)</f>
        <v>153</v>
      </c>
      <c r="M35" s="25" t="n">
        <v>0.33</v>
      </c>
      <c r="N35" s="25" t="n">
        <v>0.34</v>
      </c>
      <c r="O35" s="26" t="n">
        <f aca="false">E35*12</f>
        <v>0</v>
      </c>
      <c r="P35" s="24" t="n">
        <f aca="false">O35*((($B$2-A35)+1)/(($B$2-$B$1)+1))</f>
        <v>0</v>
      </c>
      <c r="Q35" s="26" t="n">
        <f aca="false">ROUNDUP(P35,0)</f>
        <v>0</v>
      </c>
      <c r="R35" s="24" t="n">
        <f aca="false">E35*12</f>
        <v>0</v>
      </c>
      <c r="S35" s="26" t="n">
        <f aca="false">ROUNDUP(R35,0)</f>
        <v>0</v>
      </c>
      <c r="T35" s="27" t="n">
        <f aca="false">($C35-$L35)*$M35</f>
        <v>7489.02</v>
      </c>
      <c r="U35" s="27" t="n">
        <f aca="false">ROUNDDOWN(T35,0)</f>
        <v>7489</v>
      </c>
      <c r="V35" s="27" t="n">
        <f aca="false">U35*(($A35-$B$1))/(($B$2-$B$1+1))</f>
        <v>6381.03835616438</v>
      </c>
      <c r="W35" s="27" t="n">
        <f aca="false">ROUNDUP(V35,0)</f>
        <v>6382</v>
      </c>
      <c r="X35" s="27" t="n">
        <f aca="false">U35-W35-Q35</f>
        <v>1107</v>
      </c>
      <c r="Y35" s="26" t="n">
        <f aca="false">IF(X35&lt;0,0,(ROUNDDOWN(X35,0)))</f>
        <v>1107</v>
      </c>
      <c r="Z35" s="27" t="n">
        <f aca="false">((($C35-$L35)*N35))</f>
        <v>7715.96</v>
      </c>
      <c r="AA35" s="27" t="n">
        <f aca="false">ROUNDDOWN(Z35,0)</f>
        <v>7715</v>
      </c>
      <c r="AB35" s="27" t="n">
        <f aca="false">AA35-S35</f>
        <v>7715</v>
      </c>
      <c r="AC35" s="26" t="n">
        <f aca="false">IF(AB35&lt;0,0,(ROUNDDOWN(AB35,0)))</f>
        <v>7715</v>
      </c>
      <c r="AD35" s="24" t="n">
        <f aca="false">($E$1*M35)*((($B$2-$A35)+1)/(($B$2-$B$1+1)))</f>
        <v>1030.14246575342</v>
      </c>
      <c r="AE35" s="26" t="n">
        <f aca="false">ROUNDDOWN(AD35,0)</f>
        <v>1030</v>
      </c>
      <c r="AF35" s="24" t="n">
        <f aca="false">($E$2*N35)</f>
        <v>7378</v>
      </c>
      <c r="AG35" s="26" t="n">
        <f aca="false">ROUNDDOWN(AF35,0)</f>
        <v>7378</v>
      </c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.75" hidden="false" customHeight="false" outlineLevel="0" collapsed="false">
      <c r="A36" s="18" t="n">
        <v>41710</v>
      </c>
      <c r="B36" s="19" t="n">
        <v>40854</v>
      </c>
      <c r="C36" s="20" t="n">
        <v>25000</v>
      </c>
      <c r="D36" s="20" t="n">
        <v>200</v>
      </c>
      <c r="E36" s="20" t="n">
        <v>15</v>
      </c>
      <c r="F36" s="21" t="s">
        <v>43</v>
      </c>
      <c r="G36" s="22" t="s">
        <v>40</v>
      </c>
      <c r="H36" s="23" t="n">
        <v>210</v>
      </c>
      <c r="I36" s="22" t="s">
        <v>45</v>
      </c>
      <c r="J36" s="22" t="s">
        <v>42</v>
      </c>
      <c r="K36" s="7"/>
      <c r="L36" s="24" t="n">
        <f aca="false">IF(D36&gt;$E$3,$E$3,D36)</f>
        <v>200</v>
      </c>
      <c r="M36" s="25" t="n">
        <v>0.34</v>
      </c>
      <c r="N36" s="25" t="n">
        <v>0.35</v>
      </c>
      <c r="O36" s="26" t="n">
        <f aca="false">E36*12</f>
        <v>180</v>
      </c>
      <c r="P36" s="24" t="n">
        <f aca="false">O36*((($B$2-A36)+1)/(($B$2-$B$1)+1))</f>
        <v>12.3287671232877</v>
      </c>
      <c r="Q36" s="26" t="n">
        <f aca="false">ROUNDUP(P36,0)</f>
        <v>13</v>
      </c>
      <c r="R36" s="24" t="n">
        <f aca="false">E36*12</f>
        <v>180</v>
      </c>
      <c r="S36" s="26" t="n">
        <f aca="false">ROUNDUP(R36,0)</f>
        <v>180</v>
      </c>
      <c r="T36" s="27" t="n">
        <f aca="false">($C36-$L36)*$M36</f>
        <v>8432</v>
      </c>
      <c r="U36" s="27" t="n">
        <f aca="false">ROUNDDOWN(T36,0)</f>
        <v>8432</v>
      </c>
      <c r="V36" s="27" t="n">
        <f aca="false">U36*(($A36-$B$1))/(($B$2-$B$1+1))</f>
        <v>7854.46575342466</v>
      </c>
      <c r="W36" s="27" t="n">
        <f aca="false">ROUNDUP(V36,0)</f>
        <v>7855</v>
      </c>
      <c r="X36" s="27" t="n">
        <f aca="false">U36-W36-Q36</f>
        <v>564</v>
      </c>
      <c r="Y36" s="26" t="n">
        <f aca="false">IF(X36&lt;0,0,(ROUNDDOWN(X36,0)))</f>
        <v>564</v>
      </c>
      <c r="Z36" s="27" t="n">
        <f aca="false">((($C36-$L36)*N36))</f>
        <v>8680</v>
      </c>
      <c r="AA36" s="27" t="n">
        <f aca="false">ROUNDDOWN(Z36,0)</f>
        <v>8680</v>
      </c>
      <c r="AB36" s="27" t="n">
        <f aca="false">AA36-S36</f>
        <v>8500</v>
      </c>
      <c r="AC36" s="26" t="n">
        <f aca="false">IF(AB36&lt;0,0,(ROUNDDOWN(AB36,0)))</f>
        <v>8500</v>
      </c>
      <c r="AD36" s="24" t="n">
        <f aca="false">($E$1*M36)*((($B$2-$A36)+1)/(($B$2-$B$1+1)))</f>
        <v>491.369863013699</v>
      </c>
      <c r="AE36" s="26" t="n">
        <f aca="false">ROUNDDOWN(AD36,0)</f>
        <v>491</v>
      </c>
      <c r="AF36" s="24" t="n">
        <f aca="false">($E$2*N36)</f>
        <v>7595</v>
      </c>
      <c r="AG36" s="26" t="n">
        <f aca="false">ROUNDDOWN(AF36,0)</f>
        <v>7595</v>
      </c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.75" hidden="false" customHeight="false" outlineLevel="0" collapsed="false">
      <c r="A37" s="18" t="n">
        <v>41640</v>
      </c>
      <c r="B37" s="19" t="n">
        <v>35796</v>
      </c>
      <c r="C37" s="20" t="n">
        <v>51423</v>
      </c>
      <c r="D37" s="20" t="n">
        <v>0</v>
      </c>
      <c r="E37" s="20" t="n">
        <v>0</v>
      </c>
      <c r="F37" s="21" t="s">
        <v>43</v>
      </c>
      <c r="G37" s="22" t="s">
        <v>40</v>
      </c>
      <c r="H37" s="23" t="n">
        <v>215</v>
      </c>
      <c r="I37" s="22" t="s">
        <v>45</v>
      </c>
      <c r="J37" s="22" t="s">
        <v>42</v>
      </c>
      <c r="K37" s="7"/>
      <c r="L37" s="24" t="n">
        <f aca="false">IF(D37&gt;$E$3,$E$3,D37)</f>
        <v>0</v>
      </c>
      <c r="M37" s="25" t="n">
        <v>0.35</v>
      </c>
      <c r="N37" s="25" t="n">
        <v>0.35</v>
      </c>
      <c r="O37" s="26" t="n">
        <f aca="false">E37*12</f>
        <v>0</v>
      </c>
      <c r="P37" s="24" t="n">
        <f aca="false">O37*((($B$2-A37)+1)/(($B$2-$B$1)+1))</f>
        <v>0</v>
      </c>
      <c r="Q37" s="26" t="n">
        <f aca="false">ROUNDUP(P37,0)</f>
        <v>0</v>
      </c>
      <c r="R37" s="24" t="n">
        <f aca="false">E37*12</f>
        <v>0</v>
      </c>
      <c r="S37" s="26" t="n">
        <f aca="false">ROUNDUP(R37,0)</f>
        <v>0</v>
      </c>
      <c r="T37" s="27" t="n">
        <f aca="false">($C37-$L37)*$M37</f>
        <v>17998.05</v>
      </c>
      <c r="U37" s="27" t="n">
        <f aca="false">ROUNDDOWN(T37,0)</f>
        <v>17998</v>
      </c>
      <c r="V37" s="27" t="n">
        <f aca="false">U37*(($A37-$B$1))/(($B$2-$B$1+1))</f>
        <v>13313.5890410959</v>
      </c>
      <c r="W37" s="27" t="n">
        <f aca="false">ROUNDUP(V37,0)</f>
        <v>13314</v>
      </c>
      <c r="X37" s="27" t="n">
        <f aca="false">U37-W37-Q37</f>
        <v>4684</v>
      </c>
      <c r="Y37" s="26" t="n">
        <f aca="false">IF(X37&lt;0,0,(ROUNDDOWN(X37,0)))</f>
        <v>4684</v>
      </c>
      <c r="Z37" s="27" t="n">
        <f aca="false">((($C37-$L37)*N37))</f>
        <v>17998.05</v>
      </c>
      <c r="AA37" s="27" t="n">
        <f aca="false">ROUNDDOWN(Z37,0)</f>
        <v>17998</v>
      </c>
      <c r="AB37" s="27" t="n">
        <f aca="false">AA37-S37</f>
        <v>17998</v>
      </c>
      <c r="AC37" s="26" t="n">
        <f aca="false">IF(AB37&lt;0,0,(ROUNDDOWN(AB37,0)))</f>
        <v>17998</v>
      </c>
      <c r="AD37" s="24" t="n">
        <f aca="false">($E$1*M37)*((($B$2-$A37)+1)/(($B$2-$B$1+1)))</f>
        <v>1922.12328767123</v>
      </c>
      <c r="AE37" s="26" t="n">
        <f aca="false">ROUNDDOWN(AD37,0)</f>
        <v>1922</v>
      </c>
      <c r="AF37" s="24" t="n">
        <f aca="false">($E$2*N37)</f>
        <v>7595</v>
      </c>
      <c r="AG37" s="26" t="n">
        <f aca="false">ROUNDDOWN(AF37,0)</f>
        <v>7595</v>
      </c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s="39" customFormat="true" ht="12.75" hidden="false" customHeight="false" outlineLevel="0" collapsed="false">
      <c r="A38" s="29" t="n">
        <v>41370</v>
      </c>
      <c r="B38" s="30" t="n">
        <v>36161</v>
      </c>
      <c r="C38" s="31" t="n">
        <v>67545</v>
      </c>
      <c r="D38" s="31" t="n">
        <v>0</v>
      </c>
      <c r="E38" s="31" t="n">
        <v>1</v>
      </c>
      <c r="F38" s="32" t="s">
        <v>39</v>
      </c>
      <c r="G38" s="33" t="s">
        <v>46</v>
      </c>
      <c r="H38" s="34" t="n">
        <v>1</v>
      </c>
      <c r="I38" s="33" t="s">
        <v>41</v>
      </c>
      <c r="J38" s="33" t="s">
        <v>42</v>
      </c>
      <c r="K38" s="35"/>
      <c r="L38" s="36" t="n">
        <f aca="false">IF(D38&gt;$E$3,$E$3,D38)</f>
        <v>0</v>
      </c>
      <c r="M38" s="37" t="n">
        <v>0.08</v>
      </c>
      <c r="N38" s="37" t="n">
        <v>0.08</v>
      </c>
      <c r="O38" s="38" t="n">
        <f aca="false">E38*(($B$2-$B$1+1)/7)</f>
        <v>52.1428571428571</v>
      </c>
      <c r="P38" s="36" t="n">
        <f aca="false">O38*((($B$2-A38)+1)/(($B$2-$B$1)+1))</f>
        <v>52.1428571428571</v>
      </c>
      <c r="Q38" s="38" t="n">
        <f aca="false">ROUNDUP(P38,0)</f>
        <v>53</v>
      </c>
      <c r="R38" s="36" t="n">
        <f aca="false">E38*(($B$4-$B$3+1)/7)</f>
        <v>52.1428571428571</v>
      </c>
      <c r="S38" s="38" t="n">
        <f aca="false">ROUNDUP(R38,0)</f>
        <v>53</v>
      </c>
      <c r="T38" s="27" t="n">
        <f aca="false">($C38-$L38)*$M38</f>
        <v>5403.6</v>
      </c>
      <c r="U38" s="27" t="n">
        <f aca="false">ROUNDDOWN(T38,0)</f>
        <v>5403</v>
      </c>
      <c r="V38" s="27" t="n">
        <f aca="false">U38*(($A38-$B$1))/(($B$2-$B$1+1))</f>
        <v>0</v>
      </c>
      <c r="W38" s="27" t="n">
        <f aca="false">ROUNDUP(V38,0)</f>
        <v>0</v>
      </c>
      <c r="X38" s="27" t="n">
        <f aca="false">U38-W38-Q38</f>
        <v>5350</v>
      </c>
      <c r="Y38" s="26" t="n">
        <f aca="false">IF(X38&lt;0,0,(ROUNDDOWN(X38,0)))</f>
        <v>5350</v>
      </c>
      <c r="Z38" s="27" t="n">
        <f aca="false">((($C38-$L38)*N38))</f>
        <v>5403.6</v>
      </c>
      <c r="AA38" s="27" t="n">
        <f aca="false">ROUNDDOWN(Z38,0)</f>
        <v>5403</v>
      </c>
      <c r="AB38" s="27" t="n">
        <f aca="false">AA38-S38</f>
        <v>5350</v>
      </c>
      <c r="AC38" s="26" t="n">
        <f aca="false">IF(AB38&lt;0,0,(ROUNDDOWN(AB38,0)))</f>
        <v>5350</v>
      </c>
      <c r="AD38" s="36" t="n">
        <f aca="false">($E$1*M38)*((($B$2-$A38)+1)/(($B$2-$B$1+1)))</f>
        <v>1688</v>
      </c>
      <c r="AE38" s="38" t="n">
        <f aca="false">ROUNDDOWN(AD38,0)</f>
        <v>1688</v>
      </c>
      <c r="AF38" s="36" t="n">
        <f aca="false">($E$2*N38)</f>
        <v>1736</v>
      </c>
      <c r="AG38" s="38" t="n">
        <f aca="false">ROUNDDOWN(AF38,0)</f>
        <v>1736</v>
      </c>
    </row>
    <row r="39" customFormat="false" ht="15.75" hidden="false" customHeight="false" outlineLevel="0" collapsed="false">
      <c r="A39" s="29" t="n">
        <v>41396</v>
      </c>
      <c r="B39" s="40" t="n">
        <v>41275</v>
      </c>
      <c r="C39" s="31" t="n">
        <v>12322</v>
      </c>
      <c r="D39" s="31" t="n">
        <v>0</v>
      </c>
      <c r="E39" s="31" t="n">
        <v>5</v>
      </c>
      <c r="F39" s="32" t="s">
        <v>39</v>
      </c>
      <c r="G39" s="33" t="s">
        <v>46</v>
      </c>
      <c r="H39" s="34" t="n">
        <v>55</v>
      </c>
      <c r="I39" s="33" t="s">
        <v>41</v>
      </c>
      <c r="J39" s="33" t="s">
        <v>42</v>
      </c>
      <c r="K39" s="35"/>
      <c r="L39" s="36" t="n">
        <f aca="false">IF(D39&gt;$E$3,$E$3,D39)</f>
        <v>0</v>
      </c>
      <c r="M39" s="37" t="n">
        <v>0.08</v>
      </c>
      <c r="N39" s="37" t="n">
        <v>0.08</v>
      </c>
      <c r="O39" s="38" t="n">
        <f aca="false">E39*(($B$2-$B$1+1)/7)</f>
        <v>260.714285714286</v>
      </c>
      <c r="P39" s="36" t="n">
        <f aca="false">O39*((($B$2-A39)+1)/(($B$2-$B$1)+1))</f>
        <v>242.142857142857</v>
      </c>
      <c r="Q39" s="38" t="n">
        <f aca="false">ROUNDUP(P39,0)</f>
        <v>243</v>
      </c>
      <c r="R39" s="36" t="n">
        <f aca="false">E39*(($B$4-$B$3+1)/7)</f>
        <v>260.714285714286</v>
      </c>
      <c r="S39" s="38" t="n">
        <f aca="false">ROUNDUP(R39,0)</f>
        <v>261</v>
      </c>
      <c r="T39" s="27" t="n">
        <f aca="false">($C39-$L39)*$M39</f>
        <v>985.76</v>
      </c>
      <c r="U39" s="27" t="n">
        <f aca="false">ROUNDDOWN(T39,0)</f>
        <v>985</v>
      </c>
      <c r="V39" s="27" t="n">
        <f aca="false">U39*(($A39-$B$1))/(($B$2-$B$1+1))</f>
        <v>70.1643835616438</v>
      </c>
      <c r="W39" s="27" t="n">
        <f aca="false">ROUNDUP(V39,0)</f>
        <v>71</v>
      </c>
      <c r="X39" s="27" t="n">
        <f aca="false">U39-W39-Q39</f>
        <v>671</v>
      </c>
      <c r="Y39" s="26" t="n">
        <f aca="false">IF(X39&lt;0,0,(ROUNDDOWN(X39,0)))</f>
        <v>671</v>
      </c>
      <c r="Z39" s="27" t="n">
        <f aca="false">((($C39-$L39)*N39))</f>
        <v>985.76</v>
      </c>
      <c r="AA39" s="27" t="n">
        <f aca="false">ROUNDDOWN(Z39,0)</f>
        <v>985</v>
      </c>
      <c r="AB39" s="27" t="n">
        <f aca="false">AA39-S39</f>
        <v>724</v>
      </c>
      <c r="AC39" s="26" t="n">
        <f aca="false">IF(AB39&lt;0,0,(ROUNDDOWN(AB39,0)))</f>
        <v>724</v>
      </c>
      <c r="AD39" s="36" t="n">
        <f aca="false">($E$1*M39)*((($B$2-$A39)+1)/(($B$2-$B$1+1)))</f>
        <v>1567.75890410959</v>
      </c>
      <c r="AE39" s="38" t="n">
        <f aca="false">ROUNDDOWN(AD39,0)</f>
        <v>1567</v>
      </c>
      <c r="AF39" s="36" t="n">
        <f aca="false">($E$2*N39)</f>
        <v>1736</v>
      </c>
      <c r="AG39" s="38" t="n">
        <f aca="false">ROUNDDOWN(AF39,0)</f>
        <v>1736</v>
      </c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.75" hidden="false" customHeight="false" outlineLevel="0" collapsed="false">
      <c r="A40" s="29" t="n">
        <v>41428</v>
      </c>
      <c r="B40" s="40" t="n">
        <v>41275</v>
      </c>
      <c r="C40" s="31" t="n">
        <v>23999</v>
      </c>
      <c r="D40" s="31" t="n">
        <v>0</v>
      </c>
      <c r="E40" s="31" t="n">
        <v>0</v>
      </c>
      <c r="F40" s="32" t="s">
        <v>39</v>
      </c>
      <c r="G40" s="33" t="s">
        <v>46</v>
      </c>
      <c r="H40" s="34" t="n">
        <v>75</v>
      </c>
      <c r="I40" s="33" t="s">
        <v>41</v>
      </c>
      <c r="J40" s="33" t="s">
        <v>42</v>
      </c>
      <c r="K40" s="35"/>
      <c r="L40" s="36" t="n">
        <f aca="false">IF(D40&gt;$E$3,$E$3,D40)</f>
        <v>0</v>
      </c>
      <c r="M40" s="37" t="n">
        <v>0.08</v>
      </c>
      <c r="N40" s="37" t="n">
        <v>0.08</v>
      </c>
      <c r="O40" s="38" t="n">
        <f aca="false">E40*(($B$2-$B$1+1)/7)</f>
        <v>0</v>
      </c>
      <c r="P40" s="36" t="n">
        <f aca="false">O40*((($B$2-A40)+1)/(($B$2-$B$1)+1))</f>
        <v>0</v>
      </c>
      <c r="Q40" s="38" t="n">
        <f aca="false">ROUNDUP(P40,0)</f>
        <v>0</v>
      </c>
      <c r="R40" s="36" t="n">
        <f aca="false">E40*(($B$4-$B$3+1)/7)</f>
        <v>0</v>
      </c>
      <c r="S40" s="38" t="n">
        <f aca="false">ROUNDUP(R40,0)</f>
        <v>0</v>
      </c>
      <c r="T40" s="27" t="n">
        <f aca="false">($C40-$L40)*$M40</f>
        <v>1919.92</v>
      </c>
      <c r="U40" s="27" t="n">
        <f aca="false">ROUNDDOWN(T40,0)</f>
        <v>1919</v>
      </c>
      <c r="V40" s="27" t="n">
        <f aca="false">U40*(($A40-$B$1))/(($B$2-$B$1+1))</f>
        <v>304.93698630137</v>
      </c>
      <c r="W40" s="27" t="n">
        <f aca="false">ROUNDUP(V40,0)</f>
        <v>305</v>
      </c>
      <c r="X40" s="27" t="n">
        <f aca="false">U40-W40-Q40</f>
        <v>1614</v>
      </c>
      <c r="Y40" s="26" t="n">
        <f aca="false">IF(X40&lt;0,0,(ROUNDDOWN(X40,0)))</f>
        <v>1614</v>
      </c>
      <c r="Z40" s="27" t="n">
        <f aca="false">((($C40-$L40)*N40))</f>
        <v>1919.92</v>
      </c>
      <c r="AA40" s="27" t="n">
        <f aca="false">ROUNDDOWN(Z40,0)</f>
        <v>1919</v>
      </c>
      <c r="AB40" s="27" t="n">
        <f aca="false">AA40-S40</f>
        <v>1919</v>
      </c>
      <c r="AC40" s="26" t="n">
        <f aca="false">IF(AB40&lt;0,0,(ROUNDDOWN(AB40,0)))</f>
        <v>1919</v>
      </c>
      <c r="AD40" s="36" t="n">
        <f aca="false">($E$1*M40)*((($B$2-$A40)+1)/(($B$2-$B$1+1)))</f>
        <v>1419.7698630137</v>
      </c>
      <c r="AE40" s="38" t="n">
        <f aca="false">ROUNDDOWN(AD40,0)</f>
        <v>1419</v>
      </c>
      <c r="AF40" s="36" t="n">
        <f aca="false">($E$2*N40)</f>
        <v>1736</v>
      </c>
      <c r="AG40" s="38" t="n">
        <f aca="false">ROUNDDOWN(AF40,0)</f>
        <v>1736</v>
      </c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.75" hidden="false" customHeight="false" outlineLevel="0" collapsed="false">
      <c r="A41" s="29" t="n">
        <v>41459</v>
      </c>
      <c r="B41" s="40" t="n">
        <v>41275</v>
      </c>
      <c r="C41" s="31" t="n">
        <v>87654</v>
      </c>
      <c r="D41" s="31" t="n">
        <v>0</v>
      </c>
      <c r="E41" s="31" t="n">
        <v>0</v>
      </c>
      <c r="F41" s="32" t="s">
        <v>39</v>
      </c>
      <c r="G41" s="33" t="s">
        <v>46</v>
      </c>
      <c r="H41" s="34" t="n">
        <v>76</v>
      </c>
      <c r="I41" s="33" t="s">
        <v>41</v>
      </c>
      <c r="J41" s="33" t="s">
        <v>42</v>
      </c>
      <c r="K41" s="35"/>
      <c r="L41" s="36" t="n">
        <f aca="false">IF(D41&gt;$E$3,$E$3,D41)</f>
        <v>0</v>
      </c>
      <c r="M41" s="37" t="n">
        <v>0.13</v>
      </c>
      <c r="N41" s="37" t="n">
        <v>0.14</v>
      </c>
      <c r="O41" s="38" t="n">
        <f aca="false">E41*(($B$2-$B$1+1)/7)</f>
        <v>0</v>
      </c>
      <c r="P41" s="36" t="n">
        <f aca="false">O41*((($B$2-A41)+1)/(($B$2-$B$1)+1))</f>
        <v>0</v>
      </c>
      <c r="Q41" s="38" t="n">
        <f aca="false">ROUNDUP(P41,0)</f>
        <v>0</v>
      </c>
      <c r="R41" s="36" t="n">
        <f aca="false">E41*(($B$4-$B$3+1)/7)</f>
        <v>0</v>
      </c>
      <c r="S41" s="38" t="n">
        <f aca="false">ROUNDUP(R41,0)</f>
        <v>0</v>
      </c>
      <c r="T41" s="27" t="n">
        <f aca="false">($C41-$L41)*$M41</f>
        <v>11395.02</v>
      </c>
      <c r="U41" s="27" t="n">
        <f aca="false">ROUNDDOWN(T41,0)</f>
        <v>11395</v>
      </c>
      <c r="V41" s="27" t="n">
        <f aca="false">U41*(($A41-$B$1))/(($B$2-$B$1+1))</f>
        <v>2778.50684931507</v>
      </c>
      <c r="W41" s="27" t="n">
        <f aca="false">ROUNDUP(V41,0)</f>
        <v>2779</v>
      </c>
      <c r="X41" s="27" t="n">
        <f aca="false">U41-W41-Q41</f>
        <v>8616</v>
      </c>
      <c r="Y41" s="26" t="n">
        <f aca="false">IF(X41&lt;0,0,(ROUNDDOWN(X41,0)))</f>
        <v>8616</v>
      </c>
      <c r="Z41" s="27" t="n">
        <f aca="false">((($C41-$L41)*N41))</f>
        <v>12271.56</v>
      </c>
      <c r="AA41" s="27" t="n">
        <f aca="false">ROUNDDOWN(Z41,0)</f>
        <v>12271</v>
      </c>
      <c r="AB41" s="27" t="n">
        <f aca="false">AA41-S41</f>
        <v>12271</v>
      </c>
      <c r="AC41" s="26" t="n">
        <f aca="false">IF(AB41&lt;0,0,(ROUNDDOWN(AB41,0)))</f>
        <v>12271</v>
      </c>
      <c r="AD41" s="36" t="n">
        <f aca="false">($E$1*M41)*((($B$2-$A41)+1)/(($B$2-$B$1+1)))</f>
        <v>2074.15890410959</v>
      </c>
      <c r="AE41" s="38" t="n">
        <f aca="false">ROUNDDOWN(AD41,0)</f>
        <v>2074</v>
      </c>
      <c r="AF41" s="36" t="n">
        <f aca="false">($E$2*N41)</f>
        <v>3038</v>
      </c>
      <c r="AG41" s="38" t="n">
        <f aca="false">ROUNDDOWN(AF41,0)</f>
        <v>3038</v>
      </c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.75" hidden="false" customHeight="false" outlineLevel="0" collapsed="false">
      <c r="A42" s="29" t="n">
        <v>41491</v>
      </c>
      <c r="B42" s="40" t="n">
        <v>40923</v>
      </c>
      <c r="C42" s="31" t="n">
        <v>22987</v>
      </c>
      <c r="D42" s="31" t="n">
        <v>0</v>
      </c>
      <c r="E42" s="31" t="n">
        <v>14</v>
      </c>
      <c r="F42" s="32" t="s">
        <v>39</v>
      </c>
      <c r="G42" s="33" t="s">
        <v>46</v>
      </c>
      <c r="H42" s="34" t="n">
        <v>82</v>
      </c>
      <c r="I42" s="33" t="s">
        <v>41</v>
      </c>
      <c r="J42" s="33" t="s">
        <v>42</v>
      </c>
      <c r="K42" s="35"/>
      <c r="L42" s="36" t="n">
        <f aca="false">IF(D42&gt;$E$3,$E$3,D42)</f>
        <v>0</v>
      </c>
      <c r="M42" s="37" t="n">
        <v>0.13</v>
      </c>
      <c r="N42" s="37" t="n">
        <v>0.14</v>
      </c>
      <c r="O42" s="38" t="n">
        <f aca="false">E42*(($B$2-$B$1+1)/7)</f>
        <v>730</v>
      </c>
      <c r="P42" s="36" t="n">
        <f aca="false">O42*((($B$2-A42)+1)/(($B$2-$B$1)+1))</f>
        <v>488</v>
      </c>
      <c r="Q42" s="38" t="n">
        <f aca="false">ROUNDUP(P42,0)</f>
        <v>488</v>
      </c>
      <c r="R42" s="36" t="n">
        <f aca="false">E42*(($B$4-$B$3+1)/7)</f>
        <v>730</v>
      </c>
      <c r="S42" s="38" t="n">
        <f aca="false">ROUNDUP(R42,0)</f>
        <v>730</v>
      </c>
      <c r="T42" s="27" t="n">
        <f aca="false">($C42-$L42)*$M42</f>
        <v>2988.31</v>
      </c>
      <c r="U42" s="27" t="n">
        <f aca="false">ROUNDDOWN(T42,0)</f>
        <v>2988</v>
      </c>
      <c r="V42" s="27" t="n">
        <f aca="false">U42*(($A42-$B$1))/(($B$2-$B$1+1))</f>
        <v>990.542465753425</v>
      </c>
      <c r="W42" s="27" t="n">
        <f aca="false">ROUNDUP(V42,0)</f>
        <v>991</v>
      </c>
      <c r="X42" s="27" t="n">
        <f aca="false">U42-W42-Q42</f>
        <v>1509</v>
      </c>
      <c r="Y42" s="26" t="n">
        <f aca="false">IF(X42&lt;0,0,(ROUNDDOWN(X42,0)))</f>
        <v>1509</v>
      </c>
      <c r="Z42" s="27" t="n">
        <f aca="false">((($C42-$L42)*N42))</f>
        <v>3218.18</v>
      </c>
      <c r="AA42" s="27" t="n">
        <f aca="false">ROUNDDOWN(Z42,0)</f>
        <v>3218</v>
      </c>
      <c r="AB42" s="27" t="n">
        <f aca="false">AA42-S42</f>
        <v>2488</v>
      </c>
      <c r="AC42" s="26" t="n">
        <f aca="false">IF(AB42&lt;0,0,(ROUNDDOWN(AB42,0)))</f>
        <v>2488</v>
      </c>
      <c r="AD42" s="36" t="n">
        <f aca="false">($E$1*M42)*((($B$2-$A42)+1)/(($B$2-$B$1+1)))</f>
        <v>1833.67671232877</v>
      </c>
      <c r="AE42" s="38" t="n">
        <f aca="false">ROUNDDOWN(AD42,0)</f>
        <v>1833</v>
      </c>
      <c r="AF42" s="36" t="n">
        <f aca="false">($E$2*N42)</f>
        <v>3038</v>
      </c>
      <c r="AG42" s="38" t="n">
        <f aca="false">ROUNDDOWN(AF42,0)</f>
        <v>3038</v>
      </c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.75" hidden="false" customHeight="false" outlineLevel="0" collapsed="false">
      <c r="A43" s="29" t="n">
        <v>41523</v>
      </c>
      <c r="B43" s="40" t="n">
        <v>40854</v>
      </c>
      <c r="C43" s="31" t="n">
        <v>14675</v>
      </c>
      <c r="D43" s="31" t="n">
        <v>0</v>
      </c>
      <c r="E43" s="31" t="n">
        <v>4</v>
      </c>
      <c r="F43" s="32" t="s">
        <v>39</v>
      </c>
      <c r="G43" s="33" t="s">
        <v>46</v>
      </c>
      <c r="H43" s="34" t="n">
        <v>94</v>
      </c>
      <c r="I43" s="33" t="s">
        <v>41</v>
      </c>
      <c r="J43" s="33" t="s">
        <v>42</v>
      </c>
      <c r="K43" s="35"/>
      <c r="L43" s="36" t="n">
        <f aca="false">IF(D43&gt;$E$3,$E$3,D43)</f>
        <v>0</v>
      </c>
      <c r="M43" s="37" t="n">
        <v>0.13</v>
      </c>
      <c r="N43" s="37" t="n">
        <v>0.14</v>
      </c>
      <c r="O43" s="38" t="n">
        <f aca="false">E43*(($B$2-$B$1+1)/7)</f>
        <v>208.571428571429</v>
      </c>
      <c r="P43" s="36" t="n">
        <f aca="false">O43*((($B$2-A43)+1)/(($B$2-$B$1)+1))</f>
        <v>121.142857142857</v>
      </c>
      <c r="Q43" s="38" t="n">
        <f aca="false">ROUNDUP(P43,0)</f>
        <v>122</v>
      </c>
      <c r="R43" s="36" t="n">
        <f aca="false">E43*(($B$4-$B$3+1)/7)</f>
        <v>208.571428571429</v>
      </c>
      <c r="S43" s="38" t="n">
        <f aca="false">ROUNDUP(R43,0)</f>
        <v>209</v>
      </c>
      <c r="T43" s="27" t="n">
        <f aca="false">($C43-$L43)*$M43</f>
        <v>1907.75</v>
      </c>
      <c r="U43" s="27" t="n">
        <f aca="false">ROUNDDOWN(T43,0)</f>
        <v>1907</v>
      </c>
      <c r="V43" s="27" t="n">
        <f aca="false">U43*(($A43-$B$1))/(($B$2-$B$1+1))</f>
        <v>799.372602739726</v>
      </c>
      <c r="W43" s="27" t="n">
        <f aca="false">ROUNDUP(V43,0)</f>
        <v>800</v>
      </c>
      <c r="X43" s="27" t="n">
        <f aca="false">U43-W43-Q43</f>
        <v>985</v>
      </c>
      <c r="Y43" s="26" t="n">
        <f aca="false">IF(X43&lt;0,0,(ROUNDDOWN(X43,0)))</f>
        <v>985</v>
      </c>
      <c r="Z43" s="27" t="n">
        <f aca="false">((($C43-$L43)*N43))</f>
        <v>2054.5</v>
      </c>
      <c r="AA43" s="27" t="n">
        <f aca="false">ROUNDDOWN(Z43,0)</f>
        <v>2054</v>
      </c>
      <c r="AB43" s="27" t="n">
        <f aca="false">AA43-S43</f>
        <v>1845</v>
      </c>
      <c r="AC43" s="26" t="n">
        <f aca="false">IF(AB43&lt;0,0,(ROUNDDOWN(AB43,0)))</f>
        <v>1845</v>
      </c>
      <c r="AD43" s="36" t="n">
        <f aca="false">($E$1*M43)*((($B$2-$A43)+1)/(($B$2-$B$1+1)))</f>
        <v>1593.19452054795</v>
      </c>
      <c r="AE43" s="38" t="n">
        <f aca="false">ROUNDDOWN(AD43,0)</f>
        <v>1593</v>
      </c>
      <c r="AF43" s="36" t="n">
        <f aca="false">($E$2*N43)</f>
        <v>3038</v>
      </c>
      <c r="AG43" s="38" t="n">
        <f aca="false">ROUNDDOWN(AF43,0)</f>
        <v>3038</v>
      </c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.75" hidden="false" customHeight="false" outlineLevel="0" collapsed="false">
      <c r="A44" s="29" t="n">
        <v>41554</v>
      </c>
      <c r="B44" s="40" t="n">
        <v>35796</v>
      </c>
      <c r="C44" s="31" t="n">
        <v>25446</v>
      </c>
      <c r="D44" s="31" t="n">
        <v>0</v>
      </c>
      <c r="E44" s="31" t="n">
        <v>6</v>
      </c>
      <c r="F44" s="32" t="s">
        <v>39</v>
      </c>
      <c r="G44" s="33" t="s">
        <v>46</v>
      </c>
      <c r="H44" s="34" t="n">
        <v>95</v>
      </c>
      <c r="I44" s="33" t="s">
        <v>41</v>
      </c>
      <c r="J44" s="33" t="s">
        <v>42</v>
      </c>
      <c r="K44" s="35"/>
      <c r="L44" s="36" t="n">
        <f aca="false">IF(D44&gt;$E$3,$E$3,D44)</f>
        <v>0</v>
      </c>
      <c r="M44" s="37" t="n">
        <v>0.14</v>
      </c>
      <c r="N44" s="37" t="n">
        <v>0.15</v>
      </c>
      <c r="O44" s="38" t="n">
        <f aca="false">E44*(($B$2-$B$1+1)/7)</f>
        <v>312.857142857143</v>
      </c>
      <c r="P44" s="36" t="n">
        <f aca="false">O44*((($B$2-A44)+1)/(($B$2-$B$1)+1))</f>
        <v>155.142857142857</v>
      </c>
      <c r="Q44" s="38" t="n">
        <f aca="false">ROUNDUP(P44,0)</f>
        <v>156</v>
      </c>
      <c r="R44" s="36" t="n">
        <f aca="false">E44*(($B$4-$B$3+1)/7)</f>
        <v>312.857142857143</v>
      </c>
      <c r="S44" s="38" t="n">
        <f aca="false">ROUNDUP(R44,0)</f>
        <v>313</v>
      </c>
      <c r="T44" s="27" t="n">
        <f aca="false">($C44-$L44)*$M44</f>
        <v>3562.44</v>
      </c>
      <c r="U44" s="27" t="n">
        <f aca="false">ROUNDDOWN(T44,0)</f>
        <v>3562</v>
      </c>
      <c r="V44" s="27" t="n">
        <f aca="false">U44*(($A44-$B$1))/(($B$2-$B$1+1))</f>
        <v>1795.63835616438</v>
      </c>
      <c r="W44" s="27" t="n">
        <f aca="false">ROUNDUP(V44,0)</f>
        <v>1796</v>
      </c>
      <c r="X44" s="27" t="n">
        <f aca="false">U44-W44-Q44</f>
        <v>1610</v>
      </c>
      <c r="Y44" s="26" t="n">
        <f aca="false">IF(X44&lt;0,0,(ROUNDDOWN(X44,0)))</f>
        <v>1610</v>
      </c>
      <c r="Z44" s="27" t="n">
        <f aca="false">((($C44-$L44)*N44))</f>
        <v>3816.9</v>
      </c>
      <c r="AA44" s="27" t="n">
        <f aca="false">ROUNDDOWN(Z44,0)</f>
        <v>3816</v>
      </c>
      <c r="AB44" s="27" t="n">
        <f aca="false">AA44-S44</f>
        <v>3503</v>
      </c>
      <c r="AC44" s="26" t="n">
        <f aca="false">IF(AB44&lt;0,0,(ROUNDDOWN(AB44,0)))</f>
        <v>3503</v>
      </c>
      <c r="AD44" s="36" t="n">
        <f aca="false">($E$1*M44)*((($B$2-$A44)+1)/(($B$2-$B$1+1)))</f>
        <v>1464.8602739726</v>
      </c>
      <c r="AE44" s="38" t="n">
        <f aca="false">ROUNDDOWN(AD44,0)</f>
        <v>1464</v>
      </c>
      <c r="AF44" s="36" t="n">
        <f aca="false">($E$2*N44)</f>
        <v>3255</v>
      </c>
      <c r="AG44" s="38" t="n">
        <f aca="false">ROUNDDOWN(AF44,0)</f>
        <v>3255</v>
      </c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.75" hidden="false" customHeight="false" outlineLevel="0" collapsed="false">
      <c r="A45" s="29" t="n">
        <v>41586</v>
      </c>
      <c r="B45" s="30" t="n">
        <v>35797</v>
      </c>
      <c r="C45" s="31" t="n">
        <v>33656</v>
      </c>
      <c r="D45" s="31" t="n">
        <v>0</v>
      </c>
      <c r="E45" s="31" t="n">
        <v>8</v>
      </c>
      <c r="F45" s="32" t="s">
        <v>39</v>
      </c>
      <c r="G45" s="33" t="s">
        <v>46</v>
      </c>
      <c r="H45" s="34" t="n">
        <v>100</v>
      </c>
      <c r="I45" s="33" t="s">
        <v>41</v>
      </c>
      <c r="J45" s="33" t="s">
        <v>42</v>
      </c>
      <c r="K45" s="35"/>
      <c r="L45" s="36" t="n">
        <f aca="false">IF(D45&gt;$E$3,$E$3,D45)</f>
        <v>0</v>
      </c>
      <c r="M45" s="37" t="n">
        <v>0.15</v>
      </c>
      <c r="N45" s="37" t="n">
        <v>0.16</v>
      </c>
      <c r="O45" s="38" t="n">
        <f aca="false">E45*(($B$2-$B$1+1)/7)</f>
        <v>417.142857142857</v>
      </c>
      <c r="P45" s="36" t="n">
        <f aca="false">O45*((($B$2-A45)+1)/(($B$2-$B$1)+1))</f>
        <v>170.285714285714</v>
      </c>
      <c r="Q45" s="38" t="n">
        <f aca="false">ROUNDUP(P45,0)</f>
        <v>171</v>
      </c>
      <c r="R45" s="36" t="n">
        <f aca="false">E45*(($B$4-$B$3+1)/7)</f>
        <v>417.142857142857</v>
      </c>
      <c r="S45" s="38" t="n">
        <f aca="false">ROUNDUP(R45,0)</f>
        <v>418</v>
      </c>
      <c r="T45" s="27" t="n">
        <f aca="false">($C45-$L45)*$M45</f>
        <v>5048.4</v>
      </c>
      <c r="U45" s="27" t="n">
        <f aca="false">ROUNDDOWN(T45,0)</f>
        <v>5048</v>
      </c>
      <c r="V45" s="27" t="n">
        <f aca="false">U45*(($A45-$B$1))/(($B$2-$B$1+1))</f>
        <v>2987.3095890411</v>
      </c>
      <c r="W45" s="27" t="n">
        <f aca="false">ROUNDUP(V45,0)</f>
        <v>2988</v>
      </c>
      <c r="X45" s="27" t="n">
        <f aca="false">U45-W45-Q45</f>
        <v>1889</v>
      </c>
      <c r="Y45" s="26" t="n">
        <f aca="false">IF(X45&lt;0,0,(ROUNDDOWN(X45,0)))</f>
        <v>1889</v>
      </c>
      <c r="Z45" s="27" t="n">
        <f aca="false">((($C45-$L45)*N45))</f>
        <v>5384.96</v>
      </c>
      <c r="AA45" s="27" t="n">
        <f aca="false">ROUNDDOWN(Z45,0)</f>
        <v>5384</v>
      </c>
      <c r="AB45" s="27" t="n">
        <f aca="false">AA45-S45</f>
        <v>4966</v>
      </c>
      <c r="AC45" s="26" t="n">
        <f aca="false">IF(AB45&lt;0,0,(ROUNDDOWN(AB45,0)))</f>
        <v>4966</v>
      </c>
      <c r="AD45" s="36" t="n">
        <f aca="false">($E$1*M45)*((($B$2-$A45)+1)/(($B$2-$B$1+1)))</f>
        <v>1292.01369863014</v>
      </c>
      <c r="AE45" s="38" t="n">
        <f aca="false">ROUNDDOWN(AD45,0)</f>
        <v>1292</v>
      </c>
      <c r="AF45" s="36" t="n">
        <f aca="false">($E$2*N45)</f>
        <v>3472</v>
      </c>
      <c r="AG45" s="38" t="n">
        <f aca="false">ROUNDDOWN(AF45,0)</f>
        <v>3472</v>
      </c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.75" hidden="false" customHeight="false" outlineLevel="0" collapsed="false">
      <c r="A46" s="29" t="n">
        <v>41617</v>
      </c>
      <c r="B46" s="30" t="n">
        <v>36161</v>
      </c>
      <c r="C46" s="31" t="n">
        <v>71222</v>
      </c>
      <c r="D46" s="31" t="n">
        <v>7000</v>
      </c>
      <c r="E46" s="31" t="n">
        <v>10</v>
      </c>
      <c r="F46" s="32" t="s">
        <v>39</v>
      </c>
      <c r="G46" s="33" t="s">
        <v>46</v>
      </c>
      <c r="H46" s="34" t="n">
        <v>105</v>
      </c>
      <c r="I46" s="33" t="s">
        <v>41</v>
      </c>
      <c r="J46" s="33" t="s">
        <v>42</v>
      </c>
      <c r="K46" s="35"/>
      <c r="L46" s="36" t="n">
        <f aca="false">IF(D46&gt;$E$3,$E$3,D46)</f>
        <v>5000</v>
      </c>
      <c r="M46" s="37" t="n">
        <v>0.16</v>
      </c>
      <c r="N46" s="37" t="n">
        <v>0.17</v>
      </c>
      <c r="O46" s="38" t="n">
        <f aca="false">E46*(($B$2-$B$1+1)/7)</f>
        <v>521.428571428571</v>
      </c>
      <c r="P46" s="36" t="n">
        <f aca="false">O46*((($B$2-A46)+1)/(($B$2-$B$1)+1))</f>
        <v>168.571428571429</v>
      </c>
      <c r="Q46" s="38" t="n">
        <f aca="false">ROUNDUP(P46,0)</f>
        <v>169</v>
      </c>
      <c r="R46" s="36" t="n">
        <f aca="false">E46*(($B$4-$B$3+1)/7)</f>
        <v>521.428571428571</v>
      </c>
      <c r="S46" s="38" t="n">
        <f aca="false">ROUNDUP(R46,0)</f>
        <v>522</v>
      </c>
      <c r="T46" s="27" t="n">
        <f aca="false">($C46-$L46)*$M46</f>
        <v>10595.52</v>
      </c>
      <c r="U46" s="27" t="n">
        <f aca="false">ROUNDDOWN(T46,0)</f>
        <v>10595</v>
      </c>
      <c r="V46" s="27" t="n">
        <f aca="false">U46*(($A46-$B$1))/(($B$2-$B$1+1))</f>
        <v>7169.76712328767</v>
      </c>
      <c r="W46" s="27" t="n">
        <f aca="false">ROUNDUP(V46,0)</f>
        <v>7170</v>
      </c>
      <c r="X46" s="27" t="n">
        <f aca="false">U46-W46-Q46</f>
        <v>3256</v>
      </c>
      <c r="Y46" s="26" t="n">
        <f aca="false">IF(X46&lt;0,0,(ROUNDDOWN(X46,0)))</f>
        <v>3256</v>
      </c>
      <c r="Z46" s="27" t="n">
        <f aca="false">((($C46-$L46)*N46))</f>
        <v>11257.74</v>
      </c>
      <c r="AA46" s="27" t="n">
        <f aca="false">ROUNDDOWN(Z46,0)</f>
        <v>11257</v>
      </c>
      <c r="AB46" s="27" t="n">
        <f aca="false">AA46-S46</f>
        <v>10735</v>
      </c>
      <c r="AC46" s="26" t="n">
        <f aca="false">IF(AB46&lt;0,0,(ROUNDDOWN(AB46,0)))</f>
        <v>10735</v>
      </c>
      <c r="AD46" s="36" t="n">
        <f aca="false">($E$1*M46)*((($B$2-$A46)+1)/(($B$2-$B$1+1)))</f>
        <v>1091.41917808219</v>
      </c>
      <c r="AE46" s="38" t="n">
        <f aca="false">ROUNDDOWN(AD46,0)</f>
        <v>1091</v>
      </c>
      <c r="AF46" s="36" t="n">
        <f aca="false">($E$2*N46)</f>
        <v>3689</v>
      </c>
      <c r="AG46" s="38" t="n">
        <f aca="false">ROUNDDOWN(AF46,0)</f>
        <v>3689</v>
      </c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.75" hidden="false" customHeight="false" outlineLevel="0" collapsed="false">
      <c r="A47" s="29" t="n">
        <v>41649</v>
      </c>
      <c r="B47" s="40" t="n">
        <v>40923</v>
      </c>
      <c r="C47" s="31" t="n">
        <v>15872</v>
      </c>
      <c r="D47" s="31" t="n">
        <v>0</v>
      </c>
      <c r="E47" s="31" t="n">
        <v>30</v>
      </c>
      <c r="F47" s="32" t="s">
        <v>39</v>
      </c>
      <c r="G47" s="33" t="s">
        <v>46</v>
      </c>
      <c r="H47" s="34" t="n">
        <v>110</v>
      </c>
      <c r="I47" s="33" t="s">
        <v>41</v>
      </c>
      <c r="J47" s="33" t="s">
        <v>42</v>
      </c>
      <c r="K47" s="35"/>
      <c r="L47" s="36" t="n">
        <f aca="false">IF(D47&gt;$E$3,$E$3,D47)</f>
        <v>0</v>
      </c>
      <c r="M47" s="37" t="n">
        <v>0.17</v>
      </c>
      <c r="N47" s="37" t="n">
        <v>0.18</v>
      </c>
      <c r="O47" s="38" t="n">
        <f aca="false">E47*(($B$2-$B$1+1)/7)</f>
        <v>1564.28571428571</v>
      </c>
      <c r="P47" s="36" t="n">
        <f aca="false">O47*((($B$2-A47)+1)/(($B$2-$B$1)+1))</f>
        <v>368.571428571429</v>
      </c>
      <c r="Q47" s="38" t="n">
        <f aca="false">ROUNDUP(P47,0)</f>
        <v>369</v>
      </c>
      <c r="R47" s="36" t="n">
        <f aca="false">E47*(($B$4-$B$3+1)/7)</f>
        <v>1564.28571428571</v>
      </c>
      <c r="S47" s="38" t="n">
        <f aca="false">ROUNDUP(R47,0)</f>
        <v>1565</v>
      </c>
      <c r="T47" s="27" t="n">
        <f aca="false">($C47-$L47)*$M47</f>
        <v>2698.24</v>
      </c>
      <c r="U47" s="27" t="n">
        <f aca="false">ROUNDDOWN(T47,0)</f>
        <v>2698</v>
      </c>
      <c r="V47" s="27" t="n">
        <f aca="false">U47*(($A47-$B$1))/(($B$2-$B$1+1))</f>
        <v>2062.30684931507</v>
      </c>
      <c r="W47" s="27" t="n">
        <f aca="false">ROUNDUP(V47,0)</f>
        <v>2063</v>
      </c>
      <c r="X47" s="27" t="n">
        <f aca="false">U47-W47-Q47</f>
        <v>266</v>
      </c>
      <c r="Y47" s="26" t="n">
        <f aca="false">IF(X47&lt;0,0,(ROUNDDOWN(X47,0)))</f>
        <v>266</v>
      </c>
      <c r="Z47" s="27" t="n">
        <f aca="false">((($C47-$L47)*N47))</f>
        <v>2856.96</v>
      </c>
      <c r="AA47" s="27" t="n">
        <f aca="false">ROUNDDOWN(Z47,0)</f>
        <v>2856</v>
      </c>
      <c r="AB47" s="27" t="n">
        <f aca="false">AA47-S47</f>
        <v>1291</v>
      </c>
      <c r="AC47" s="26" t="n">
        <f aca="false">IF(AB47&lt;0,0,(ROUNDDOWN(AB47,0)))</f>
        <v>1291</v>
      </c>
      <c r="AD47" s="36" t="n">
        <f aca="false">($E$1*M47)*((($B$2-$A47)+1)/(($B$2-$B$1+1)))</f>
        <v>845.156164383562</v>
      </c>
      <c r="AE47" s="38" t="n">
        <f aca="false">ROUNDDOWN(AD47,0)</f>
        <v>845</v>
      </c>
      <c r="AF47" s="36" t="n">
        <f aca="false">($E$2*N47)</f>
        <v>3906</v>
      </c>
      <c r="AG47" s="38" t="n">
        <f aca="false">ROUNDDOWN(AF47,0)</f>
        <v>3906</v>
      </c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.75" hidden="false" customHeight="false" outlineLevel="0" collapsed="false">
      <c r="A48" s="29" t="n">
        <v>41681</v>
      </c>
      <c r="B48" s="40" t="n">
        <v>40854</v>
      </c>
      <c r="C48" s="31" t="n">
        <v>34987</v>
      </c>
      <c r="D48" s="31" t="n">
        <v>0</v>
      </c>
      <c r="E48" s="31" t="n">
        <v>72</v>
      </c>
      <c r="F48" s="32" t="s">
        <v>39</v>
      </c>
      <c r="G48" s="33" t="s">
        <v>46</v>
      </c>
      <c r="H48" s="34" t="n">
        <v>115</v>
      </c>
      <c r="I48" s="33" t="s">
        <v>41</v>
      </c>
      <c r="J48" s="33" t="s">
        <v>42</v>
      </c>
      <c r="K48" s="35"/>
      <c r="L48" s="36" t="n">
        <f aca="false">IF(D48&gt;$E$3,$E$3,D48)</f>
        <v>0</v>
      </c>
      <c r="M48" s="37" t="n">
        <v>0.18</v>
      </c>
      <c r="N48" s="37" t="n">
        <v>0.19</v>
      </c>
      <c r="O48" s="38" t="n">
        <f aca="false">E48*(($B$2-$B$1+1)/7)</f>
        <v>3754.28571428571</v>
      </c>
      <c r="P48" s="36" t="n">
        <f aca="false">O48*((($B$2-A48)+1)/(($B$2-$B$1)+1))</f>
        <v>555.428571428571</v>
      </c>
      <c r="Q48" s="38" t="n">
        <f aca="false">ROUNDUP(P48,0)</f>
        <v>556</v>
      </c>
      <c r="R48" s="36" t="n">
        <f aca="false">E48*(($B$4-$B$3+1)/7)</f>
        <v>3754.28571428571</v>
      </c>
      <c r="S48" s="38" t="n">
        <f aca="false">ROUNDUP(R48,0)</f>
        <v>3755</v>
      </c>
      <c r="T48" s="27" t="n">
        <f aca="false">($C48-$L48)*$M48</f>
        <v>6297.66</v>
      </c>
      <c r="U48" s="27" t="n">
        <f aca="false">ROUNDDOWN(T48,0)</f>
        <v>6297</v>
      </c>
      <c r="V48" s="27" t="n">
        <f aca="false">U48*(($A48-$B$1))/(($B$2-$B$1+1))</f>
        <v>5365.38904109589</v>
      </c>
      <c r="W48" s="27" t="n">
        <f aca="false">ROUNDUP(V48,0)</f>
        <v>5366</v>
      </c>
      <c r="X48" s="27" t="n">
        <f aca="false">U48-W48-Q48</f>
        <v>375</v>
      </c>
      <c r="Y48" s="26" t="n">
        <f aca="false">IF(X48&lt;0,0,(ROUNDDOWN(X48,0)))</f>
        <v>375</v>
      </c>
      <c r="Z48" s="27" t="n">
        <f aca="false">((($C48-$L48)*N48))</f>
        <v>6647.53</v>
      </c>
      <c r="AA48" s="27" t="n">
        <f aca="false">ROUNDDOWN(Z48,0)</f>
        <v>6647</v>
      </c>
      <c r="AB48" s="27" t="n">
        <f aca="false">AA48-S48</f>
        <v>2892</v>
      </c>
      <c r="AC48" s="26" t="n">
        <f aca="false">IF(AB48&lt;0,0,(ROUNDDOWN(AB48,0)))</f>
        <v>2892</v>
      </c>
      <c r="AD48" s="36" t="n">
        <f aca="false">($E$1*M48)*((($B$2-$A48)+1)/(($B$2-$B$1+1)))</f>
        <v>561.895890410959</v>
      </c>
      <c r="AE48" s="38" t="n">
        <f aca="false">ROUNDDOWN(AD48,0)</f>
        <v>561</v>
      </c>
      <c r="AF48" s="36" t="n">
        <f aca="false">($E$2*N48)</f>
        <v>4123</v>
      </c>
      <c r="AG48" s="38" t="n">
        <f aca="false">ROUNDDOWN(AF48,0)</f>
        <v>4123</v>
      </c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.75" hidden="false" customHeight="false" outlineLevel="0" collapsed="false">
      <c r="A49" s="29" t="n">
        <v>41710</v>
      </c>
      <c r="B49" s="40" t="n">
        <v>35796</v>
      </c>
      <c r="C49" s="31" t="n">
        <v>18465</v>
      </c>
      <c r="D49" s="31" t="n">
        <v>50</v>
      </c>
      <c r="E49" s="31" t="n">
        <v>88</v>
      </c>
      <c r="F49" s="32" t="s">
        <v>39</v>
      </c>
      <c r="G49" s="33" t="s">
        <v>46</v>
      </c>
      <c r="H49" s="34" t="n">
        <v>120</v>
      </c>
      <c r="I49" s="33" t="s">
        <v>41</v>
      </c>
      <c r="J49" s="33" t="s">
        <v>42</v>
      </c>
      <c r="K49" s="35"/>
      <c r="L49" s="36" t="n">
        <f aca="false">IF(D49&gt;$E$3,$E$3,D49)</f>
        <v>50</v>
      </c>
      <c r="M49" s="37" t="n">
        <v>0.19</v>
      </c>
      <c r="N49" s="37" t="n">
        <v>0.2</v>
      </c>
      <c r="O49" s="38" t="n">
        <f aca="false">E49*(($B$2-$B$1+1)/7)</f>
        <v>4588.57142857143</v>
      </c>
      <c r="P49" s="36" t="n">
        <f aca="false">O49*((($B$2-A49)+1)/(($B$2-$B$1)+1))</f>
        <v>314.285714285714</v>
      </c>
      <c r="Q49" s="38" t="n">
        <f aca="false">ROUNDUP(P49,0)</f>
        <v>315</v>
      </c>
      <c r="R49" s="36" t="n">
        <f aca="false">E49*(($B$4-$B$3+1)/7)</f>
        <v>4588.57142857143</v>
      </c>
      <c r="S49" s="38" t="n">
        <f aca="false">ROUNDUP(R49,0)</f>
        <v>4589</v>
      </c>
      <c r="T49" s="27" t="n">
        <f aca="false">($C49-$L49)*$M49</f>
        <v>3498.85</v>
      </c>
      <c r="U49" s="27" t="n">
        <f aca="false">ROUNDDOWN(T49,0)</f>
        <v>3498</v>
      </c>
      <c r="V49" s="27" t="n">
        <f aca="false">U49*(($A49-$B$1))/(($B$2-$B$1+1))</f>
        <v>3258.41095890411</v>
      </c>
      <c r="W49" s="27" t="n">
        <f aca="false">ROUNDUP(V49,0)</f>
        <v>3259</v>
      </c>
      <c r="X49" s="27" t="n">
        <f aca="false">U49-W49-Q49</f>
        <v>-76</v>
      </c>
      <c r="Y49" s="26" t="n">
        <f aca="false">IF(X49&lt;0,0,(ROUNDDOWN(X49,0)))</f>
        <v>0</v>
      </c>
      <c r="Z49" s="27" t="n">
        <f aca="false">((($C49-$L49)*N49))</f>
        <v>3683</v>
      </c>
      <c r="AA49" s="27" t="n">
        <f aca="false">ROUNDDOWN(Z49,0)</f>
        <v>3683</v>
      </c>
      <c r="AB49" s="27" t="n">
        <f aca="false">AA49-S49</f>
        <v>-906</v>
      </c>
      <c r="AC49" s="26" t="n">
        <f aca="false">IF(AB49&lt;0,0,(ROUNDDOWN(AB49,0)))</f>
        <v>0</v>
      </c>
      <c r="AD49" s="36" t="n">
        <f aca="false">($E$1*M49)*((($B$2-$A49)+1)/(($B$2-$B$1+1)))</f>
        <v>274.58904109589</v>
      </c>
      <c r="AE49" s="38" t="n">
        <f aca="false">ROUNDDOWN(AD49,0)</f>
        <v>274</v>
      </c>
      <c r="AF49" s="36" t="n">
        <f aca="false">($E$2*N49)</f>
        <v>4340</v>
      </c>
      <c r="AG49" s="38" t="n">
        <f aca="false">ROUNDDOWN(AF49,0)</f>
        <v>4340</v>
      </c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.75" hidden="false" customHeight="false" outlineLevel="0" collapsed="false">
      <c r="A50" s="29" t="n">
        <v>41640</v>
      </c>
      <c r="B50" s="30" t="n">
        <v>35797</v>
      </c>
      <c r="C50" s="31" t="n">
        <v>85674</v>
      </c>
      <c r="D50" s="31" t="n">
        <v>0</v>
      </c>
      <c r="E50" s="31" t="n">
        <v>10</v>
      </c>
      <c r="F50" s="32" t="s">
        <v>39</v>
      </c>
      <c r="G50" s="33" t="s">
        <v>46</v>
      </c>
      <c r="H50" s="34" t="n">
        <v>125</v>
      </c>
      <c r="I50" s="33" t="s">
        <v>41</v>
      </c>
      <c r="J50" s="33" t="s">
        <v>42</v>
      </c>
      <c r="K50" s="35"/>
      <c r="L50" s="36" t="n">
        <f aca="false">IF(D50&gt;$E$3,$E$3,D50)</f>
        <v>0</v>
      </c>
      <c r="M50" s="37" t="n">
        <v>0.2</v>
      </c>
      <c r="N50" s="37" t="n">
        <v>0.21</v>
      </c>
      <c r="O50" s="38" t="n">
        <f aca="false">E50*(($B$2-$B$1+1)/7)</f>
        <v>521.428571428571</v>
      </c>
      <c r="P50" s="36" t="n">
        <f aca="false">O50*((($B$2-A50)+1)/(($B$2-$B$1)+1))</f>
        <v>135.714285714286</v>
      </c>
      <c r="Q50" s="38" t="n">
        <f aca="false">ROUNDUP(P50,0)</f>
        <v>136</v>
      </c>
      <c r="R50" s="36" t="n">
        <f aca="false">E50*(($B$4-$B$3+1)/7)</f>
        <v>521.428571428571</v>
      </c>
      <c r="S50" s="38" t="n">
        <f aca="false">ROUNDUP(R50,0)</f>
        <v>522</v>
      </c>
      <c r="T50" s="27" t="n">
        <f aca="false">($C50-$L50)*$M50</f>
        <v>17134.8</v>
      </c>
      <c r="U50" s="27" t="n">
        <f aca="false">ROUNDDOWN(T50,0)</f>
        <v>17134</v>
      </c>
      <c r="V50" s="27" t="n">
        <f aca="false">U50*(($A50-$B$1))/(($B$2-$B$1+1))</f>
        <v>12674.4657534247</v>
      </c>
      <c r="W50" s="27" t="n">
        <f aca="false">ROUNDUP(V50,0)</f>
        <v>12675</v>
      </c>
      <c r="X50" s="27" t="n">
        <f aca="false">U50-W50-Q50</f>
        <v>4323</v>
      </c>
      <c r="Y50" s="26" t="n">
        <f aca="false">IF(X50&lt;0,0,(ROUNDDOWN(X50,0)))</f>
        <v>4323</v>
      </c>
      <c r="Z50" s="27" t="n">
        <f aca="false">((($C50-$L50)*N50))</f>
        <v>17991.54</v>
      </c>
      <c r="AA50" s="27" t="n">
        <f aca="false">ROUNDDOWN(Z50,0)</f>
        <v>17991</v>
      </c>
      <c r="AB50" s="27" t="n">
        <f aca="false">AA50-S50</f>
        <v>17469</v>
      </c>
      <c r="AC50" s="26" t="n">
        <f aca="false">IF(AB50&lt;0,0,(ROUNDDOWN(AB50,0)))</f>
        <v>17469</v>
      </c>
      <c r="AD50" s="36" t="n">
        <f aca="false">($E$1*M50)*((($B$2-$A50)+1)/(($B$2-$B$1+1)))</f>
        <v>1098.35616438356</v>
      </c>
      <c r="AE50" s="38" t="n">
        <f aca="false">ROUNDDOWN(AD50,0)</f>
        <v>1098</v>
      </c>
      <c r="AF50" s="36" t="n">
        <f aca="false">($E$2*N50)</f>
        <v>4557</v>
      </c>
      <c r="AG50" s="38" t="n">
        <f aca="false">ROUNDDOWN(AF50,0)</f>
        <v>4557</v>
      </c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.75" hidden="false" customHeight="false" outlineLevel="0" collapsed="false">
      <c r="A51" s="29" t="n">
        <v>41370</v>
      </c>
      <c r="B51" s="30" t="n">
        <v>36161</v>
      </c>
      <c r="C51" s="31" t="n">
        <v>63546</v>
      </c>
      <c r="D51" s="31" t="n">
        <v>88</v>
      </c>
      <c r="E51" s="31" t="n">
        <v>15</v>
      </c>
      <c r="F51" s="32" t="s">
        <v>39</v>
      </c>
      <c r="G51" s="33" t="s">
        <v>46</v>
      </c>
      <c r="H51" s="34" t="n">
        <v>130</v>
      </c>
      <c r="I51" s="33" t="s">
        <v>41</v>
      </c>
      <c r="J51" s="33" t="s">
        <v>42</v>
      </c>
      <c r="K51" s="35"/>
      <c r="L51" s="36" t="n">
        <f aca="false">IF(D51&gt;$E$3,$E$3,D51)</f>
        <v>88</v>
      </c>
      <c r="M51" s="37" t="n">
        <v>0.21</v>
      </c>
      <c r="N51" s="37" t="n">
        <v>0.22</v>
      </c>
      <c r="O51" s="38" t="n">
        <f aca="false">E51*(($B$2-$B$1+1)/7)</f>
        <v>782.142857142857</v>
      </c>
      <c r="P51" s="36" t="n">
        <f aca="false">O51*((($B$2-A51)+1)/(($B$2-$B$1)+1))</f>
        <v>782.142857142857</v>
      </c>
      <c r="Q51" s="38" t="n">
        <f aca="false">ROUNDUP(P51,0)</f>
        <v>783</v>
      </c>
      <c r="R51" s="36" t="n">
        <f aca="false">E51*(($B$4-$B$3+1)/7)</f>
        <v>782.142857142857</v>
      </c>
      <c r="S51" s="38" t="n">
        <f aca="false">ROUNDUP(R51,0)</f>
        <v>783</v>
      </c>
      <c r="T51" s="27" t="n">
        <f aca="false">($C51-$L51)*$M51</f>
        <v>13326.18</v>
      </c>
      <c r="U51" s="27" t="n">
        <f aca="false">ROUNDDOWN(T51,0)</f>
        <v>13326</v>
      </c>
      <c r="V51" s="27" t="n">
        <f aca="false">U51*(($A51-$B$1))/(($B$2-$B$1+1))</f>
        <v>0</v>
      </c>
      <c r="W51" s="27" t="n">
        <f aca="false">ROUNDUP(V51,0)</f>
        <v>0</v>
      </c>
      <c r="X51" s="27" t="n">
        <f aca="false">U51-W51-Q51</f>
        <v>12543</v>
      </c>
      <c r="Y51" s="26" t="n">
        <f aca="false">IF(X51&lt;0,0,(ROUNDDOWN(X51,0)))</f>
        <v>12543</v>
      </c>
      <c r="Z51" s="27" t="n">
        <f aca="false">((($C51-$L51)*N51))</f>
        <v>13960.76</v>
      </c>
      <c r="AA51" s="27" t="n">
        <f aca="false">ROUNDDOWN(Z51,0)</f>
        <v>13960</v>
      </c>
      <c r="AB51" s="27" t="n">
        <f aca="false">AA51-S51</f>
        <v>13177</v>
      </c>
      <c r="AC51" s="26" t="n">
        <f aca="false">IF(AB51&lt;0,0,(ROUNDDOWN(AB51,0)))</f>
        <v>13177</v>
      </c>
      <c r="AD51" s="36" t="n">
        <f aca="false">($E$1*M51)*((($B$2-$A51)+1)/(($B$2-$B$1+1)))</f>
        <v>4431</v>
      </c>
      <c r="AE51" s="38" t="n">
        <f aca="false">ROUNDDOWN(AD51,0)</f>
        <v>4431</v>
      </c>
      <c r="AF51" s="36" t="n">
        <f aca="false">($E$2*N51)</f>
        <v>4774</v>
      </c>
      <c r="AG51" s="38" t="n">
        <f aca="false">ROUNDDOWN(AF51,0)</f>
        <v>4774</v>
      </c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.75" hidden="false" customHeight="false" outlineLevel="0" collapsed="false">
      <c r="A52" s="29" t="n">
        <v>41370</v>
      </c>
      <c r="B52" s="40" t="n">
        <v>40923</v>
      </c>
      <c r="C52" s="31" t="n">
        <v>28000</v>
      </c>
      <c r="D52" s="31" t="n">
        <v>153</v>
      </c>
      <c r="E52" s="31" t="n">
        <v>37</v>
      </c>
      <c r="F52" s="32" t="s">
        <v>39</v>
      </c>
      <c r="G52" s="33" t="s">
        <v>46</v>
      </c>
      <c r="H52" s="34" t="n">
        <v>135</v>
      </c>
      <c r="I52" s="33" t="s">
        <v>41</v>
      </c>
      <c r="J52" s="33" t="s">
        <v>42</v>
      </c>
      <c r="K52" s="35"/>
      <c r="L52" s="36" t="n">
        <f aca="false">IF(D52&gt;$E$3,$E$3,D52)</f>
        <v>153</v>
      </c>
      <c r="M52" s="37" t="n">
        <v>0.22</v>
      </c>
      <c r="N52" s="37" t="n">
        <v>0.23</v>
      </c>
      <c r="O52" s="38" t="n">
        <f aca="false">E52*(($B$2-$B$1+1)/7)</f>
        <v>1929.28571428571</v>
      </c>
      <c r="P52" s="36" t="n">
        <f aca="false">O52*((($B$2-A52)+1)/(($B$2-$B$1)+1))</f>
        <v>1929.28571428571</v>
      </c>
      <c r="Q52" s="38" t="n">
        <f aca="false">ROUNDUP(P52,0)</f>
        <v>1930</v>
      </c>
      <c r="R52" s="36" t="n">
        <f aca="false">E52*(($B$4-$B$3+1)/7)</f>
        <v>1929.28571428571</v>
      </c>
      <c r="S52" s="38" t="n">
        <f aca="false">ROUNDUP(R52,0)</f>
        <v>1930</v>
      </c>
      <c r="T52" s="27" t="n">
        <f aca="false">($C52-$L52)*$M52</f>
        <v>6126.34</v>
      </c>
      <c r="U52" s="27" t="n">
        <f aca="false">ROUNDDOWN(T52,0)</f>
        <v>6126</v>
      </c>
      <c r="V52" s="27" t="n">
        <f aca="false">U52*(($A52-$B$1))/(($B$2-$B$1+1))</f>
        <v>0</v>
      </c>
      <c r="W52" s="27" t="n">
        <f aca="false">ROUNDUP(V52,0)</f>
        <v>0</v>
      </c>
      <c r="X52" s="27" t="n">
        <f aca="false">U52-W52-Q52</f>
        <v>4196</v>
      </c>
      <c r="Y52" s="26" t="n">
        <f aca="false">IF(X52&lt;0,0,(ROUNDDOWN(X52,0)))</f>
        <v>4196</v>
      </c>
      <c r="Z52" s="27" t="n">
        <f aca="false">((($C52-$L52)*N52))</f>
        <v>6404.81</v>
      </c>
      <c r="AA52" s="27" t="n">
        <f aca="false">ROUNDDOWN(Z52,0)</f>
        <v>6404</v>
      </c>
      <c r="AB52" s="27" t="n">
        <f aca="false">AA52-S52</f>
        <v>4474</v>
      </c>
      <c r="AC52" s="26" t="n">
        <f aca="false">IF(AB52&lt;0,0,(ROUNDDOWN(AB52,0)))</f>
        <v>4474</v>
      </c>
      <c r="AD52" s="36" t="n">
        <f aca="false">($E$1*M52)*((($B$2-$A52)+1)/(($B$2-$B$1+1)))</f>
        <v>4642</v>
      </c>
      <c r="AE52" s="38" t="n">
        <f aca="false">ROUNDDOWN(AD52,0)</f>
        <v>4642</v>
      </c>
      <c r="AF52" s="36" t="n">
        <f aca="false">($E$2*N52)</f>
        <v>4991</v>
      </c>
      <c r="AG52" s="38" t="n">
        <f aca="false">ROUNDDOWN(AF52,0)</f>
        <v>4991</v>
      </c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.75" hidden="false" customHeight="false" outlineLevel="0" collapsed="false">
      <c r="A53" s="29" t="n">
        <v>41396</v>
      </c>
      <c r="B53" s="40" t="n">
        <v>40854</v>
      </c>
      <c r="C53" s="31" t="n">
        <v>22847</v>
      </c>
      <c r="D53" s="31" t="n">
        <v>200</v>
      </c>
      <c r="E53" s="31" t="n">
        <v>0</v>
      </c>
      <c r="F53" s="32" t="s">
        <v>39</v>
      </c>
      <c r="G53" s="33" t="s">
        <v>46</v>
      </c>
      <c r="H53" s="34" t="n">
        <v>140</v>
      </c>
      <c r="I53" s="33" t="s">
        <v>41</v>
      </c>
      <c r="J53" s="33" t="s">
        <v>42</v>
      </c>
      <c r="K53" s="35"/>
      <c r="L53" s="36" t="n">
        <f aca="false">IF(D53&gt;$E$3,$E$3,D53)</f>
        <v>200</v>
      </c>
      <c r="M53" s="37" t="n">
        <v>0.23</v>
      </c>
      <c r="N53" s="37" t="n">
        <v>0.24</v>
      </c>
      <c r="O53" s="38" t="n">
        <f aca="false">E53*(($B$2-$B$1+1)/7)</f>
        <v>0</v>
      </c>
      <c r="P53" s="36" t="n">
        <f aca="false">O53*((($B$2-A53)+1)/(($B$2-$B$1)+1))</f>
        <v>0</v>
      </c>
      <c r="Q53" s="38" t="n">
        <f aca="false">ROUNDUP(P53,0)</f>
        <v>0</v>
      </c>
      <c r="R53" s="36" t="n">
        <f aca="false">E53*(($B$4-$B$3+1)/7)</f>
        <v>0</v>
      </c>
      <c r="S53" s="38" t="n">
        <f aca="false">ROUNDUP(R53,0)</f>
        <v>0</v>
      </c>
      <c r="T53" s="27" t="n">
        <f aca="false">($C53-$L53)*$M53</f>
        <v>5208.81</v>
      </c>
      <c r="U53" s="27" t="n">
        <f aca="false">ROUNDDOWN(T53,0)</f>
        <v>5208</v>
      </c>
      <c r="V53" s="27" t="n">
        <f aca="false">U53*(($A53-$B$1))/(($B$2-$B$1+1))</f>
        <v>370.980821917808</v>
      </c>
      <c r="W53" s="27" t="n">
        <f aca="false">ROUNDUP(V53,0)</f>
        <v>371</v>
      </c>
      <c r="X53" s="27" t="n">
        <f aca="false">U53-W53-Q53</f>
        <v>4837</v>
      </c>
      <c r="Y53" s="26" t="n">
        <f aca="false">IF(X53&lt;0,0,(ROUNDDOWN(X53,0)))</f>
        <v>4837</v>
      </c>
      <c r="Z53" s="27" t="n">
        <f aca="false">((($C53-$L53)*N53))</f>
        <v>5435.28</v>
      </c>
      <c r="AA53" s="27" t="n">
        <f aca="false">ROUNDDOWN(Z53,0)</f>
        <v>5435</v>
      </c>
      <c r="AB53" s="27" t="n">
        <f aca="false">AA53-S53</f>
        <v>5435</v>
      </c>
      <c r="AC53" s="26" t="n">
        <f aca="false">IF(AB53&lt;0,0,(ROUNDDOWN(AB53,0)))</f>
        <v>5435</v>
      </c>
      <c r="AD53" s="36" t="n">
        <f aca="false">($E$1*M53)*((($B$2-$A53)+1)/(($B$2-$B$1+1)))</f>
        <v>4507.30684931507</v>
      </c>
      <c r="AE53" s="38" t="n">
        <f aca="false">ROUNDDOWN(AD53,0)</f>
        <v>4507</v>
      </c>
      <c r="AF53" s="36" t="n">
        <f aca="false">($E$2*N53)</f>
        <v>5208</v>
      </c>
      <c r="AG53" s="38" t="n">
        <f aca="false">ROUNDDOWN(AF53,0)</f>
        <v>5208</v>
      </c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.75" hidden="false" customHeight="false" outlineLevel="0" collapsed="false">
      <c r="A54" s="29" t="n">
        <v>41428</v>
      </c>
      <c r="B54" s="40" t="n">
        <v>35796</v>
      </c>
      <c r="C54" s="31" t="n">
        <v>25000</v>
      </c>
      <c r="D54" s="31" t="n">
        <v>0</v>
      </c>
      <c r="E54" s="31" t="n">
        <v>22</v>
      </c>
      <c r="F54" s="32" t="s">
        <v>39</v>
      </c>
      <c r="G54" s="33" t="s">
        <v>46</v>
      </c>
      <c r="H54" s="34" t="n">
        <v>145</v>
      </c>
      <c r="I54" s="33" t="s">
        <v>44</v>
      </c>
      <c r="J54" s="33" t="s">
        <v>42</v>
      </c>
      <c r="K54" s="35"/>
      <c r="L54" s="36" t="n">
        <f aca="false">IF(D54&gt;$E$3,$E$3,D54)</f>
        <v>0</v>
      </c>
      <c r="M54" s="37" t="n">
        <v>0.24</v>
      </c>
      <c r="N54" s="37" t="n">
        <v>0.25</v>
      </c>
      <c r="O54" s="38" t="n">
        <f aca="false">E54*(($B$2-$B$1+1)/7)</f>
        <v>1147.14285714286</v>
      </c>
      <c r="P54" s="36" t="n">
        <f aca="false">O54*((($B$2-A54)+1)/(($B$2-$B$1)+1))</f>
        <v>964.857142857143</v>
      </c>
      <c r="Q54" s="38" t="n">
        <f aca="false">ROUNDUP(P54,0)</f>
        <v>965</v>
      </c>
      <c r="R54" s="36" t="n">
        <f aca="false">E54*(($B$4-$B$3+1)/7)</f>
        <v>1147.14285714286</v>
      </c>
      <c r="S54" s="38" t="n">
        <f aca="false">ROUNDUP(R54,0)</f>
        <v>1148</v>
      </c>
      <c r="T54" s="27" t="n">
        <f aca="false">($C54-$L54)*$M54</f>
        <v>6000</v>
      </c>
      <c r="U54" s="27" t="n">
        <f aca="false">ROUNDDOWN(T54,0)</f>
        <v>6000</v>
      </c>
      <c r="V54" s="27" t="n">
        <f aca="false">U54*(($A54-$B$1))/(($B$2-$B$1+1))</f>
        <v>953.424657534247</v>
      </c>
      <c r="W54" s="27" t="n">
        <f aca="false">ROUNDUP(V54,0)</f>
        <v>954</v>
      </c>
      <c r="X54" s="27" t="n">
        <f aca="false">U54-W54-Q54</f>
        <v>4081</v>
      </c>
      <c r="Y54" s="26" t="n">
        <f aca="false">IF(X54&lt;0,0,(ROUNDDOWN(X54,0)))</f>
        <v>4081</v>
      </c>
      <c r="Z54" s="27" t="n">
        <f aca="false">((($C54-$L54)*N54))</f>
        <v>6250</v>
      </c>
      <c r="AA54" s="27" t="n">
        <f aca="false">ROUNDDOWN(Z54,0)</f>
        <v>6250</v>
      </c>
      <c r="AB54" s="27" t="n">
        <f aca="false">AA54-S54</f>
        <v>5102</v>
      </c>
      <c r="AC54" s="26" t="n">
        <f aca="false">IF(AB54&lt;0,0,(ROUNDDOWN(AB54,0)))</f>
        <v>5102</v>
      </c>
      <c r="AD54" s="36" t="n">
        <f aca="false">($E$1*M54)*((($B$2-$A54)+1)/(($B$2-$B$1+1)))</f>
        <v>4259.3095890411</v>
      </c>
      <c r="AE54" s="38" t="n">
        <f aca="false">ROUNDDOWN(AD54,0)</f>
        <v>4259</v>
      </c>
      <c r="AF54" s="36" t="n">
        <f aca="false">($E$2*N54)</f>
        <v>5425</v>
      </c>
      <c r="AG54" s="38" t="n">
        <f aca="false">ROUNDDOWN(AF54,0)</f>
        <v>5425</v>
      </c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.75" hidden="false" customHeight="false" outlineLevel="0" collapsed="false">
      <c r="A55" s="29" t="n">
        <v>41459</v>
      </c>
      <c r="B55" s="30" t="n">
        <v>35797</v>
      </c>
      <c r="C55" s="31" t="n">
        <v>51423</v>
      </c>
      <c r="D55" s="31" t="n">
        <v>9000</v>
      </c>
      <c r="E55" s="31" t="n">
        <v>30</v>
      </c>
      <c r="F55" s="32" t="s">
        <v>39</v>
      </c>
      <c r="G55" s="33" t="s">
        <v>46</v>
      </c>
      <c r="H55" s="34" t="n">
        <v>150</v>
      </c>
      <c r="I55" s="33" t="s">
        <v>44</v>
      </c>
      <c r="J55" s="33" t="s">
        <v>42</v>
      </c>
      <c r="K55" s="35"/>
      <c r="L55" s="36" t="n">
        <f aca="false">IF(D55&gt;$E$3,$E$3,D55)</f>
        <v>5000</v>
      </c>
      <c r="M55" s="37" t="n">
        <v>0.25</v>
      </c>
      <c r="N55" s="37" t="n">
        <v>0.26</v>
      </c>
      <c r="O55" s="38" t="n">
        <f aca="false">E55*(($B$2-$B$1+1)/7)</f>
        <v>1564.28571428571</v>
      </c>
      <c r="P55" s="36" t="n">
        <f aca="false">O55*((($B$2-A55)+1)/(($B$2-$B$1)+1))</f>
        <v>1182.85714285714</v>
      </c>
      <c r="Q55" s="38" t="n">
        <f aca="false">ROUNDUP(P55,0)</f>
        <v>1183</v>
      </c>
      <c r="R55" s="36" t="n">
        <f aca="false">E55*(($B$4-$B$3+1)/7)</f>
        <v>1564.28571428571</v>
      </c>
      <c r="S55" s="38" t="n">
        <f aca="false">ROUNDUP(R55,0)</f>
        <v>1565</v>
      </c>
      <c r="T55" s="27" t="n">
        <f aca="false">($C55-$L55)*$M55</f>
        <v>11605.75</v>
      </c>
      <c r="U55" s="27" t="n">
        <f aca="false">ROUNDDOWN(T55,0)</f>
        <v>11605</v>
      </c>
      <c r="V55" s="27" t="n">
        <f aca="false">U55*(($A55-$B$1))/(($B$2-$B$1+1))</f>
        <v>2829.71232876712</v>
      </c>
      <c r="W55" s="27" t="n">
        <f aca="false">ROUNDUP(V55,0)</f>
        <v>2830</v>
      </c>
      <c r="X55" s="27" t="n">
        <f aca="false">U55-W55-Q55</f>
        <v>7592</v>
      </c>
      <c r="Y55" s="26" t="n">
        <f aca="false">IF(X55&lt;0,0,(ROUNDDOWN(X55,0)))</f>
        <v>7592</v>
      </c>
      <c r="Z55" s="27" t="n">
        <f aca="false">((($C55-$L55)*N55))</f>
        <v>12069.98</v>
      </c>
      <c r="AA55" s="27" t="n">
        <f aca="false">ROUNDDOWN(Z55,0)</f>
        <v>12069</v>
      </c>
      <c r="AB55" s="27" t="n">
        <f aca="false">AA55-S55</f>
        <v>10504</v>
      </c>
      <c r="AC55" s="26" t="n">
        <f aca="false">IF(AB55&lt;0,0,(ROUNDDOWN(AB55,0)))</f>
        <v>10504</v>
      </c>
      <c r="AD55" s="36" t="n">
        <f aca="false">($E$1*M55)*((($B$2-$A55)+1)/(($B$2-$B$1+1)))</f>
        <v>3988.76712328767</v>
      </c>
      <c r="AE55" s="38" t="n">
        <f aca="false">ROUNDDOWN(AD55,0)</f>
        <v>3988</v>
      </c>
      <c r="AF55" s="36" t="n">
        <f aca="false">($E$2*N55)</f>
        <v>5642</v>
      </c>
      <c r="AG55" s="38" t="n">
        <f aca="false">ROUNDDOWN(AF55,0)</f>
        <v>5642</v>
      </c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.75" hidden="false" customHeight="false" outlineLevel="0" collapsed="false">
      <c r="A56" s="29" t="n">
        <v>41370</v>
      </c>
      <c r="B56" s="40" t="n">
        <v>41275</v>
      </c>
      <c r="C56" s="31" t="n">
        <v>67545</v>
      </c>
      <c r="D56" s="31" t="n">
        <v>0</v>
      </c>
      <c r="E56" s="31" t="n">
        <v>100</v>
      </c>
      <c r="F56" s="32" t="s">
        <v>43</v>
      </c>
      <c r="G56" s="33" t="s">
        <v>46</v>
      </c>
      <c r="H56" s="34" t="n">
        <v>155</v>
      </c>
      <c r="I56" s="33" t="s">
        <v>44</v>
      </c>
      <c r="J56" s="33" t="s">
        <v>42</v>
      </c>
      <c r="K56" s="35"/>
      <c r="L56" s="36" t="n">
        <f aca="false">IF(D56&gt;$E$3,$E$3,D56)</f>
        <v>0</v>
      </c>
      <c r="M56" s="37" t="n">
        <v>0.26</v>
      </c>
      <c r="N56" s="37" t="n">
        <v>0.27</v>
      </c>
      <c r="O56" s="38" t="n">
        <f aca="false">E56*12</f>
        <v>1200</v>
      </c>
      <c r="P56" s="36" t="n">
        <f aca="false">O56*((($B$2-A56)+1)/(($B$2-$B$1)+1))</f>
        <v>1200</v>
      </c>
      <c r="Q56" s="38" t="n">
        <f aca="false">ROUNDUP(P56,0)</f>
        <v>1200</v>
      </c>
      <c r="R56" s="36" t="n">
        <f aca="false">E56*12</f>
        <v>1200</v>
      </c>
      <c r="S56" s="38" t="n">
        <f aca="false">ROUNDUP(R56,0)</f>
        <v>1200</v>
      </c>
      <c r="T56" s="27" t="n">
        <f aca="false">($C56-$L56)*$M56</f>
        <v>17561.7</v>
      </c>
      <c r="U56" s="27" t="n">
        <f aca="false">ROUNDDOWN(T56,0)</f>
        <v>17561</v>
      </c>
      <c r="V56" s="27" t="n">
        <f aca="false">U56*(($A56-$B$1))/(($B$2-$B$1+1))</f>
        <v>0</v>
      </c>
      <c r="W56" s="27" t="n">
        <f aca="false">ROUNDUP(V56,0)</f>
        <v>0</v>
      </c>
      <c r="X56" s="27" t="n">
        <f aca="false">U56-W56-Q56</f>
        <v>16361</v>
      </c>
      <c r="Y56" s="26" t="n">
        <f aca="false">IF(X56&lt;0,0,(ROUNDDOWN(X56,0)))</f>
        <v>16361</v>
      </c>
      <c r="Z56" s="27" t="n">
        <f aca="false">((($C56-$L56)*N56))</f>
        <v>18237.15</v>
      </c>
      <c r="AA56" s="27" t="n">
        <f aca="false">ROUNDDOWN(Z56,0)</f>
        <v>18237</v>
      </c>
      <c r="AB56" s="27" t="n">
        <f aca="false">AA56-S56</f>
        <v>17037</v>
      </c>
      <c r="AC56" s="26" t="n">
        <f aca="false">IF(AB56&lt;0,0,(ROUNDDOWN(AB56,0)))</f>
        <v>17037</v>
      </c>
      <c r="AD56" s="36" t="n">
        <f aca="false">($E$1*M56)*((($B$2-$A56)+1)/(($B$2-$B$1+1)))</f>
        <v>5486</v>
      </c>
      <c r="AE56" s="38" t="n">
        <f aca="false">ROUNDDOWN(AD56,0)</f>
        <v>5486</v>
      </c>
      <c r="AF56" s="36" t="n">
        <f aca="false">($E$2*N56)</f>
        <v>5859</v>
      </c>
      <c r="AG56" s="38" t="n">
        <f aca="false">ROUNDDOWN(AF56,0)</f>
        <v>5859</v>
      </c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.75" hidden="false" customHeight="false" outlineLevel="0" collapsed="false">
      <c r="A57" s="29" t="n">
        <v>41396</v>
      </c>
      <c r="B57" s="40" t="n">
        <v>41275</v>
      </c>
      <c r="C57" s="31" t="n">
        <v>12322</v>
      </c>
      <c r="D57" s="31" t="n">
        <v>0</v>
      </c>
      <c r="E57" s="31" t="n">
        <v>0</v>
      </c>
      <c r="F57" s="32" t="s">
        <v>43</v>
      </c>
      <c r="G57" s="33" t="s">
        <v>46</v>
      </c>
      <c r="H57" s="34" t="n">
        <v>160</v>
      </c>
      <c r="I57" s="33" t="s">
        <v>44</v>
      </c>
      <c r="J57" s="33" t="s">
        <v>42</v>
      </c>
      <c r="K57" s="35"/>
      <c r="L57" s="36" t="n">
        <f aca="false">IF(D57&gt;$E$3,$E$3,D57)</f>
        <v>0</v>
      </c>
      <c r="M57" s="37" t="n">
        <v>0.27</v>
      </c>
      <c r="N57" s="37" t="n">
        <v>0.28</v>
      </c>
      <c r="O57" s="38" t="n">
        <f aca="false">E57*12</f>
        <v>0</v>
      </c>
      <c r="P57" s="36" t="n">
        <f aca="false">O57*((($B$2-A57)+1)/(($B$2-$B$1)+1))</f>
        <v>0</v>
      </c>
      <c r="Q57" s="38" t="n">
        <f aca="false">ROUNDUP(P57,0)</f>
        <v>0</v>
      </c>
      <c r="R57" s="36" t="n">
        <f aca="false">E57*12</f>
        <v>0</v>
      </c>
      <c r="S57" s="38" t="n">
        <f aca="false">ROUNDUP(R57,0)</f>
        <v>0</v>
      </c>
      <c r="T57" s="27" t="n">
        <f aca="false">($C57-$L57)*$M57</f>
        <v>3326.94</v>
      </c>
      <c r="U57" s="27" t="n">
        <f aca="false">ROUNDDOWN(T57,0)</f>
        <v>3326</v>
      </c>
      <c r="V57" s="27" t="n">
        <f aca="false">U57*(($A57-$B$1))/(($B$2-$B$1+1))</f>
        <v>236.920547945205</v>
      </c>
      <c r="W57" s="27" t="n">
        <f aca="false">ROUNDUP(V57,0)</f>
        <v>237</v>
      </c>
      <c r="X57" s="27" t="n">
        <f aca="false">U57-W57-Q57</f>
        <v>3089</v>
      </c>
      <c r="Y57" s="26" t="n">
        <f aca="false">IF(X57&lt;0,0,(ROUNDDOWN(X57,0)))</f>
        <v>3089</v>
      </c>
      <c r="Z57" s="27" t="n">
        <f aca="false">((($C57-$L57)*N57))</f>
        <v>3450.16</v>
      </c>
      <c r="AA57" s="27" t="n">
        <f aca="false">ROUNDDOWN(Z57,0)</f>
        <v>3450</v>
      </c>
      <c r="AB57" s="27" t="n">
        <f aca="false">AA57-S57</f>
        <v>3450</v>
      </c>
      <c r="AC57" s="26" t="n">
        <f aca="false">IF(AB57&lt;0,0,(ROUNDDOWN(AB57,0)))</f>
        <v>3450</v>
      </c>
      <c r="AD57" s="36" t="n">
        <f aca="false">($E$1*M57)*((($B$2-$A57)+1)/(($B$2-$B$1+1)))</f>
        <v>5291.18630136986</v>
      </c>
      <c r="AE57" s="38" t="n">
        <f aca="false">ROUNDDOWN(AD57,0)</f>
        <v>5291</v>
      </c>
      <c r="AF57" s="36" t="n">
        <f aca="false">($E$2*N57)</f>
        <v>6076</v>
      </c>
      <c r="AG57" s="38" t="n">
        <f aca="false">ROUNDDOWN(AF57,0)</f>
        <v>6076</v>
      </c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.75" hidden="false" customHeight="false" outlineLevel="0" collapsed="false">
      <c r="A58" s="29" t="n">
        <v>41428</v>
      </c>
      <c r="B58" s="40" t="n">
        <v>41275</v>
      </c>
      <c r="C58" s="31" t="n">
        <v>23999</v>
      </c>
      <c r="D58" s="31" t="n">
        <v>0</v>
      </c>
      <c r="E58" s="31" t="n">
        <v>15</v>
      </c>
      <c r="F58" s="32" t="s">
        <v>43</v>
      </c>
      <c r="G58" s="33" t="s">
        <v>46</v>
      </c>
      <c r="H58" s="34" t="n">
        <v>165</v>
      </c>
      <c r="I58" s="33" t="s">
        <v>44</v>
      </c>
      <c r="J58" s="33" t="s">
        <v>42</v>
      </c>
      <c r="K58" s="35"/>
      <c r="L58" s="36" t="n">
        <f aca="false">IF(D58&gt;$E$3,$E$3,D58)</f>
        <v>0</v>
      </c>
      <c r="M58" s="37" t="n">
        <v>0.28</v>
      </c>
      <c r="N58" s="37" t="n">
        <v>0.29</v>
      </c>
      <c r="O58" s="38" t="n">
        <f aca="false">E58*12</f>
        <v>180</v>
      </c>
      <c r="P58" s="36" t="n">
        <f aca="false">O58*((($B$2-A58)+1)/(($B$2-$B$1)+1))</f>
        <v>151.397260273973</v>
      </c>
      <c r="Q58" s="38" t="n">
        <f aca="false">ROUNDUP(P58,0)</f>
        <v>152</v>
      </c>
      <c r="R58" s="36" t="n">
        <f aca="false">E58*12</f>
        <v>180</v>
      </c>
      <c r="S58" s="38" t="n">
        <f aca="false">ROUNDUP(R58,0)</f>
        <v>180</v>
      </c>
      <c r="T58" s="27" t="n">
        <f aca="false">($C58-$L58)*$M58</f>
        <v>6719.72</v>
      </c>
      <c r="U58" s="27" t="n">
        <f aca="false">ROUNDDOWN(T58,0)</f>
        <v>6719</v>
      </c>
      <c r="V58" s="27" t="n">
        <f aca="false">U58*(($A58-$B$1))/(($B$2-$B$1+1))</f>
        <v>1067.67671232877</v>
      </c>
      <c r="W58" s="27" t="n">
        <f aca="false">ROUNDUP(V58,0)</f>
        <v>1068</v>
      </c>
      <c r="X58" s="27" t="n">
        <f aca="false">U58-W58-Q58</f>
        <v>5499</v>
      </c>
      <c r="Y58" s="26" t="n">
        <f aca="false">IF(X58&lt;0,0,(ROUNDDOWN(X58,0)))</f>
        <v>5499</v>
      </c>
      <c r="Z58" s="27" t="n">
        <f aca="false">((($C58-$L58)*N58))</f>
        <v>6959.71</v>
      </c>
      <c r="AA58" s="27" t="n">
        <f aca="false">ROUNDDOWN(Z58,0)</f>
        <v>6959</v>
      </c>
      <c r="AB58" s="27" t="n">
        <f aca="false">AA58-S58</f>
        <v>6779</v>
      </c>
      <c r="AC58" s="26" t="n">
        <f aca="false">IF(AB58&lt;0,0,(ROUNDDOWN(AB58,0)))</f>
        <v>6779</v>
      </c>
      <c r="AD58" s="36" t="n">
        <f aca="false">($E$1*M58)*((($B$2-$A58)+1)/(($B$2-$B$1+1)))</f>
        <v>4969.19452054795</v>
      </c>
      <c r="AE58" s="38" t="n">
        <f aca="false">ROUNDDOWN(AD58,0)</f>
        <v>4969</v>
      </c>
      <c r="AF58" s="36" t="n">
        <f aca="false">($E$2*N58)</f>
        <v>6293</v>
      </c>
      <c r="AG58" s="38" t="n">
        <f aca="false">ROUNDDOWN(AF58,0)</f>
        <v>6293</v>
      </c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.75" hidden="false" customHeight="false" outlineLevel="0" collapsed="false">
      <c r="A59" s="29" t="n">
        <v>41459</v>
      </c>
      <c r="B59" s="40" t="n">
        <v>40923</v>
      </c>
      <c r="C59" s="31" t="n">
        <v>87654</v>
      </c>
      <c r="D59" s="31" t="n">
        <v>345</v>
      </c>
      <c r="E59" s="31" t="n">
        <v>0</v>
      </c>
      <c r="F59" s="32" t="s">
        <v>43</v>
      </c>
      <c r="G59" s="33" t="s">
        <v>46</v>
      </c>
      <c r="H59" s="34" t="n">
        <v>170</v>
      </c>
      <c r="I59" s="33" t="s">
        <v>44</v>
      </c>
      <c r="J59" s="33" t="s">
        <v>42</v>
      </c>
      <c r="K59" s="35"/>
      <c r="L59" s="36" t="n">
        <f aca="false">IF(D59&gt;$E$3,$E$3,D59)</f>
        <v>345</v>
      </c>
      <c r="M59" s="37" t="n">
        <v>0.29</v>
      </c>
      <c r="N59" s="37" t="n">
        <v>0.3</v>
      </c>
      <c r="O59" s="38" t="n">
        <f aca="false">E59*12</f>
        <v>0</v>
      </c>
      <c r="P59" s="36" t="n">
        <f aca="false">O59*((($B$2-A59)+1)/(($B$2-$B$1)+1))</f>
        <v>0</v>
      </c>
      <c r="Q59" s="38" t="n">
        <f aca="false">ROUNDUP(P59,0)</f>
        <v>0</v>
      </c>
      <c r="R59" s="36" t="n">
        <f aca="false">E59*12</f>
        <v>0</v>
      </c>
      <c r="S59" s="38" t="n">
        <f aca="false">ROUNDUP(R59,0)</f>
        <v>0</v>
      </c>
      <c r="T59" s="27" t="n">
        <f aca="false">($C59-$L59)*$M59</f>
        <v>25319.61</v>
      </c>
      <c r="U59" s="27" t="n">
        <f aca="false">ROUNDDOWN(T59,0)</f>
        <v>25319</v>
      </c>
      <c r="V59" s="27" t="n">
        <f aca="false">U59*(($A59-$B$1))/(($B$2-$B$1+1))</f>
        <v>6173.67397260274</v>
      </c>
      <c r="W59" s="27" t="n">
        <f aca="false">ROUNDUP(V59,0)</f>
        <v>6174</v>
      </c>
      <c r="X59" s="27" t="n">
        <f aca="false">U59-W59-Q59</f>
        <v>19145</v>
      </c>
      <c r="Y59" s="26" t="n">
        <f aca="false">IF(X59&lt;0,0,(ROUNDDOWN(X59,0)))</f>
        <v>19145</v>
      </c>
      <c r="Z59" s="27" t="n">
        <f aca="false">((($C59-$L59)*N59))</f>
        <v>26192.7</v>
      </c>
      <c r="AA59" s="27" t="n">
        <f aca="false">ROUNDDOWN(Z59,0)</f>
        <v>26192</v>
      </c>
      <c r="AB59" s="27" t="n">
        <f aca="false">AA59-S59</f>
        <v>26192</v>
      </c>
      <c r="AC59" s="26" t="n">
        <f aca="false">IF(AB59&lt;0,0,(ROUNDDOWN(AB59,0)))</f>
        <v>26192</v>
      </c>
      <c r="AD59" s="36" t="n">
        <f aca="false">($E$1*M59)*((($B$2-$A59)+1)/(($B$2-$B$1+1)))</f>
        <v>4626.9698630137</v>
      </c>
      <c r="AE59" s="38" t="n">
        <f aca="false">ROUNDDOWN(AD59,0)</f>
        <v>4626</v>
      </c>
      <c r="AF59" s="36" t="n">
        <f aca="false">($E$2*N59)</f>
        <v>6510</v>
      </c>
      <c r="AG59" s="38" t="n">
        <f aca="false">ROUNDDOWN(AF59,0)</f>
        <v>6510</v>
      </c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.75" hidden="false" customHeight="false" outlineLevel="0" collapsed="false">
      <c r="A60" s="29" t="n">
        <v>41491</v>
      </c>
      <c r="B60" s="40" t="n">
        <v>40854</v>
      </c>
      <c r="C60" s="31" t="n">
        <v>22987</v>
      </c>
      <c r="D60" s="31" t="n">
        <v>0</v>
      </c>
      <c r="E60" s="31" t="n">
        <v>77</v>
      </c>
      <c r="F60" s="32" t="s">
        <v>43</v>
      </c>
      <c r="G60" s="33" t="s">
        <v>46</v>
      </c>
      <c r="H60" s="34" t="n">
        <v>175</v>
      </c>
      <c r="I60" s="33" t="s">
        <v>44</v>
      </c>
      <c r="J60" s="33" t="s">
        <v>42</v>
      </c>
      <c r="K60" s="35"/>
      <c r="L60" s="36" t="n">
        <f aca="false">IF(D60&gt;$E$3,$E$3,D60)</f>
        <v>0</v>
      </c>
      <c r="M60" s="37" t="n">
        <v>0.3</v>
      </c>
      <c r="N60" s="37" t="n">
        <v>0.31</v>
      </c>
      <c r="O60" s="38" t="n">
        <f aca="false">E60*12</f>
        <v>924</v>
      </c>
      <c r="P60" s="36" t="n">
        <f aca="false">O60*((($B$2-A60)+1)/(($B$2-$B$1)+1))</f>
        <v>617.687671232877</v>
      </c>
      <c r="Q60" s="38" t="n">
        <f aca="false">ROUNDUP(P60,0)</f>
        <v>618</v>
      </c>
      <c r="R60" s="36" t="n">
        <f aca="false">E60*12</f>
        <v>924</v>
      </c>
      <c r="S60" s="38" t="n">
        <f aca="false">ROUNDUP(R60,0)</f>
        <v>924</v>
      </c>
      <c r="T60" s="27" t="n">
        <f aca="false">($C60-$L60)*$M60</f>
        <v>6896.1</v>
      </c>
      <c r="U60" s="27" t="n">
        <f aca="false">ROUNDDOWN(T60,0)</f>
        <v>6896</v>
      </c>
      <c r="V60" s="27" t="n">
        <f aca="false">U60*(($A60-$B$1))/(($B$2-$B$1+1))</f>
        <v>2286.07123287671</v>
      </c>
      <c r="W60" s="27" t="n">
        <f aca="false">ROUNDUP(V60,0)</f>
        <v>2287</v>
      </c>
      <c r="X60" s="27" t="n">
        <f aca="false">U60-W60-Q60</f>
        <v>3991</v>
      </c>
      <c r="Y60" s="26" t="n">
        <f aca="false">IF(X60&lt;0,0,(ROUNDDOWN(X60,0)))</f>
        <v>3991</v>
      </c>
      <c r="Z60" s="27" t="n">
        <f aca="false">((($C60-$L60)*N60))</f>
        <v>7125.97</v>
      </c>
      <c r="AA60" s="27" t="n">
        <f aca="false">ROUNDDOWN(Z60,0)</f>
        <v>7125</v>
      </c>
      <c r="AB60" s="27" t="n">
        <f aca="false">AA60-S60</f>
        <v>6201</v>
      </c>
      <c r="AC60" s="26" t="n">
        <f aca="false">IF(AB60&lt;0,0,(ROUNDDOWN(AB60,0)))</f>
        <v>6201</v>
      </c>
      <c r="AD60" s="36" t="n">
        <f aca="false">($E$1*M60)*((($B$2-$A60)+1)/(($B$2-$B$1+1)))</f>
        <v>4231.56164383562</v>
      </c>
      <c r="AE60" s="38" t="n">
        <f aca="false">ROUNDDOWN(AD60,0)</f>
        <v>4231</v>
      </c>
      <c r="AF60" s="36" t="n">
        <f aca="false">($E$2*N60)</f>
        <v>6727</v>
      </c>
      <c r="AG60" s="38" t="n">
        <f aca="false">ROUNDDOWN(AF60,0)</f>
        <v>6727</v>
      </c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.75" hidden="false" customHeight="false" outlineLevel="0" collapsed="false">
      <c r="A61" s="29" t="n">
        <v>41523</v>
      </c>
      <c r="B61" s="40" t="n">
        <v>35796</v>
      </c>
      <c r="C61" s="31" t="n">
        <v>23999</v>
      </c>
      <c r="D61" s="31" t="n">
        <v>0</v>
      </c>
      <c r="E61" s="31" t="n">
        <v>50</v>
      </c>
      <c r="F61" s="32" t="s">
        <v>43</v>
      </c>
      <c r="G61" s="33" t="s">
        <v>46</v>
      </c>
      <c r="H61" s="34" t="n">
        <v>180</v>
      </c>
      <c r="I61" s="33" t="s">
        <v>44</v>
      </c>
      <c r="J61" s="33" t="s">
        <v>42</v>
      </c>
      <c r="K61" s="35"/>
      <c r="L61" s="36" t="n">
        <f aca="false">IF(D61&gt;$E$3,$E$3,D61)</f>
        <v>0</v>
      </c>
      <c r="M61" s="37" t="n">
        <v>0.31</v>
      </c>
      <c r="N61" s="37" t="n">
        <v>0.32</v>
      </c>
      <c r="O61" s="38" t="n">
        <f aca="false">E61*12</f>
        <v>600</v>
      </c>
      <c r="P61" s="36" t="n">
        <f aca="false">O61*((($B$2-A61)+1)/(($B$2-$B$1)+1))</f>
        <v>348.493150684931</v>
      </c>
      <c r="Q61" s="38" t="n">
        <f aca="false">ROUNDUP(P61,0)</f>
        <v>349</v>
      </c>
      <c r="R61" s="36" t="n">
        <f aca="false">E61*12</f>
        <v>600</v>
      </c>
      <c r="S61" s="38" t="n">
        <f aca="false">ROUNDUP(R61,0)</f>
        <v>600</v>
      </c>
      <c r="T61" s="27" t="n">
        <f aca="false">($C61-$L61)*$M61</f>
        <v>7439.69</v>
      </c>
      <c r="U61" s="27" t="n">
        <f aca="false">ROUNDDOWN(T61,0)</f>
        <v>7439</v>
      </c>
      <c r="V61" s="27" t="n">
        <f aca="false">U61*(($A61-$B$1))/(($B$2-$B$1+1))</f>
        <v>3118.26575342466</v>
      </c>
      <c r="W61" s="27" t="n">
        <f aca="false">ROUNDUP(V61,0)</f>
        <v>3119</v>
      </c>
      <c r="X61" s="27" t="n">
        <f aca="false">U61-W61-Q61</f>
        <v>3971</v>
      </c>
      <c r="Y61" s="26" t="n">
        <f aca="false">IF(X61&lt;0,0,(ROUNDDOWN(X61,0)))</f>
        <v>3971</v>
      </c>
      <c r="Z61" s="27" t="n">
        <f aca="false">((($C61-$L61)*N61))</f>
        <v>7679.68</v>
      </c>
      <c r="AA61" s="27" t="n">
        <f aca="false">ROUNDDOWN(Z61,0)</f>
        <v>7679</v>
      </c>
      <c r="AB61" s="27" t="n">
        <f aca="false">AA61-S61</f>
        <v>7079</v>
      </c>
      <c r="AC61" s="26" t="n">
        <f aca="false">IF(AB61&lt;0,0,(ROUNDDOWN(AB61,0)))</f>
        <v>7079</v>
      </c>
      <c r="AD61" s="36" t="n">
        <f aca="false">($E$1*M61)*((($B$2-$A61)+1)/(($B$2-$B$1+1)))</f>
        <v>3799.15616438356</v>
      </c>
      <c r="AE61" s="38" t="n">
        <f aca="false">ROUNDDOWN(AD61,0)</f>
        <v>3799</v>
      </c>
      <c r="AF61" s="36" t="n">
        <f aca="false">($E$2*N61)</f>
        <v>6944</v>
      </c>
      <c r="AG61" s="38" t="n">
        <f aca="false">ROUNDDOWN(AF61,0)</f>
        <v>6944</v>
      </c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.75" hidden="false" customHeight="false" outlineLevel="0" collapsed="false">
      <c r="A62" s="29" t="n">
        <v>41554</v>
      </c>
      <c r="B62" s="30" t="n">
        <v>35797</v>
      </c>
      <c r="C62" s="31" t="n">
        <v>87654</v>
      </c>
      <c r="D62" s="31" t="n">
        <v>653</v>
      </c>
      <c r="E62" s="31" t="n">
        <v>90</v>
      </c>
      <c r="F62" s="32" t="s">
        <v>43</v>
      </c>
      <c r="G62" s="33" t="s">
        <v>46</v>
      </c>
      <c r="H62" s="34" t="n">
        <v>185</v>
      </c>
      <c r="I62" s="33" t="s">
        <v>44</v>
      </c>
      <c r="J62" s="33" t="s">
        <v>42</v>
      </c>
      <c r="K62" s="35"/>
      <c r="L62" s="36" t="n">
        <f aca="false">IF(D62&gt;$E$3,$E$3,D62)</f>
        <v>653</v>
      </c>
      <c r="M62" s="37" t="n">
        <v>0.32</v>
      </c>
      <c r="N62" s="37" t="n">
        <v>0.33</v>
      </c>
      <c r="O62" s="38" t="n">
        <f aca="false">E62*12</f>
        <v>1080</v>
      </c>
      <c r="P62" s="36" t="n">
        <f aca="false">O62*((($B$2-A62)+1)/(($B$2-$B$1)+1))</f>
        <v>535.561643835616</v>
      </c>
      <c r="Q62" s="38" t="n">
        <f aca="false">ROUNDUP(P62,0)</f>
        <v>536</v>
      </c>
      <c r="R62" s="36" t="n">
        <f aca="false">E62*12</f>
        <v>1080</v>
      </c>
      <c r="S62" s="38" t="n">
        <f aca="false">ROUNDUP(R62,0)</f>
        <v>1080</v>
      </c>
      <c r="T62" s="27" t="n">
        <f aca="false">($C62-$L62)*$M62</f>
        <v>27840.32</v>
      </c>
      <c r="U62" s="27" t="n">
        <f aca="false">ROUNDDOWN(T62,0)</f>
        <v>27840</v>
      </c>
      <c r="V62" s="27" t="n">
        <f aca="false">U62*(($A62-$B$1))/(($B$2-$B$1+1))</f>
        <v>14034.4109589041</v>
      </c>
      <c r="W62" s="27" t="n">
        <f aca="false">ROUNDUP(V62,0)</f>
        <v>14035</v>
      </c>
      <c r="X62" s="27" t="n">
        <f aca="false">U62-W62-Q62</f>
        <v>13269</v>
      </c>
      <c r="Y62" s="26" t="n">
        <f aca="false">IF(X62&lt;0,0,(ROUNDDOWN(X62,0)))</f>
        <v>13269</v>
      </c>
      <c r="Z62" s="27" t="n">
        <f aca="false">((($C62-$L62)*N62))</f>
        <v>28710.33</v>
      </c>
      <c r="AA62" s="27" t="n">
        <f aca="false">ROUNDDOWN(Z62,0)</f>
        <v>28710</v>
      </c>
      <c r="AB62" s="27" t="n">
        <f aca="false">AA62-S62</f>
        <v>27630</v>
      </c>
      <c r="AC62" s="26" t="n">
        <f aca="false">IF(AB62&lt;0,0,(ROUNDDOWN(AB62,0)))</f>
        <v>27630</v>
      </c>
      <c r="AD62" s="36" t="n">
        <f aca="false">($E$1*M62)*((($B$2-$A62)+1)/(($B$2-$B$1+1)))</f>
        <v>3348.25205479452</v>
      </c>
      <c r="AE62" s="38" t="n">
        <f aca="false">ROUNDDOWN(AD62,0)</f>
        <v>3348</v>
      </c>
      <c r="AF62" s="36" t="n">
        <f aca="false">($E$2*N62)</f>
        <v>7161</v>
      </c>
      <c r="AG62" s="38" t="n">
        <f aca="false">ROUNDDOWN(AF62,0)</f>
        <v>7161</v>
      </c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.75" hidden="false" customHeight="false" outlineLevel="0" collapsed="false">
      <c r="A63" s="29" t="n">
        <v>41586</v>
      </c>
      <c r="B63" s="30" t="n">
        <v>36161</v>
      </c>
      <c r="C63" s="31" t="n">
        <v>71222</v>
      </c>
      <c r="D63" s="31" t="n">
        <v>0</v>
      </c>
      <c r="E63" s="31" t="n">
        <v>0</v>
      </c>
      <c r="F63" s="32" t="s">
        <v>43</v>
      </c>
      <c r="G63" s="33" t="s">
        <v>46</v>
      </c>
      <c r="H63" s="34" t="n">
        <v>190</v>
      </c>
      <c r="I63" s="33" t="s">
        <v>45</v>
      </c>
      <c r="J63" s="33" t="s">
        <v>42</v>
      </c>
      <c r="K63" s="35"/>
      <c r="L63" s="36" t="n">
        <f aca="false">IF(D63&gt;$E$3,$E$3,D63)</f>
        <v>0</v>
      </c>
      <c r="M63" s="37" t="n">
        <v>0.33</v>
      </c>
      <c r="N63" s="37" t="n">
        <v>0.34</v>
      </c>
      <c r="O63" s="38" t="n">
        <f aca="false">E63*12</f>
        <v>0</v>
      </c>
      <c r="P63" s="36" t="n">
        <f aca="false">O63*((($B$2-A63)+1)/(($B$2-$B$1)+1))</f>
        <v>0</v>
      </c>
      <c r="Q63" s="38" t="n">
        <f aca="false">ROUNDUP(P63,0)</f>
        <v>0</v>
      </c>
      <c r="R63" s="36" t="n">
        <f aca="false">E63*12</f>
        <v>0</v>
      </c>
      <c r="S63" s="38" t="n">
        <f aca="false">ROUNDUP(R63,0)</f>
        <v>0</v>
      </c>
      <c r="T63" s="27" t="n">
        <f aca="false">($C63-$L63)*$M63</f>
        <v>23503.26</v>
      </c>
      <c r="U63" s="27" t="n">
        <f aca="false">ROUNDDOWN(T63,0)</f>
        <v>23503</v>
      </c>
      <c r="V63" s="27" t="n">
        <f aca="false">U63*(($A63-$B$1))/(($B$2-$B$1+1))</f>
        <v>13908.6246575342</v>
      </c>
      <c r="W63" s="27" t="n">
        <f aca="false">ROUNDUP(V63,0)</f>
        <v>13909</v>
      </c>
      <c r="X63" s="27" t="n">
        <f aca="false">U63-W63-Q63</f>
        <v>9594</v>
      </c>
      <c r="Y63" s="26" t="n">
        <f aca="false">IF(X63&lt;0,0,(ROUNDDOWN(X63,0)))</f>
        <v>9594</v>
      </c>
      <c r="Z63" s="27" t="n">
        <f aca="false">((($C63-$L63)*N63))</f>
        <v>24215.48</v>
      </c>
      <c r="AA63" s="27" t="n">
        <f aca="false">ROUNDDOWN(Z63,0)</f>
        <v>24215</v>
      </c>
      <c r="AB63" s="27" t="n">
        <f aca="false">AA63-S63</f>
        <v>24215</v>
      </c>
      <c r="AC63" s="26" t="n">
        <f aca="false">IF(AB63&lt;0,0,(ROUNDDOWN(AB63,0)))</f>
        <v>24215</v>
      </c>
      <c r="AD63" s="36" t="n">
        <f aca="false">($E$1*M63)*((($B$2-$A63)+1)/(($B$2-$B$1+1)))</f>
        <v>2842.4301369863</v>
      </c>
      <c r="AE63" s="38" t="n">
        <f aca="false">ROUNDDOWN(AD63,0)</f>
        <v>2842</v>
      </c>
      <c r="AF63" s="36" t="n">
        <f aca="false">($E$2*N63)</f>
        <v>7378</v>
      </c>
      <c r="AG63" s="38" t="n">
        <f aca="false">ROUNDDOWN(AF63,0)</f>
        <v>7378</v>
      </c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.75" hidden="false" customHeight="false" outlineLevel="0" collapsed="false">
      <c r="A64" s="29" t="n">
        <v>41617</v>
      </c>
      <c r="B64" s="40" t="n">
        <v>40923</v>
      </c>
      <c r="C64" s="31" t="n">
        <v>15872</v>
      </c>
      <c r="D64" s="31" t="n">
        <v>0</v>
      </c>
      <c r="E64" s="31" t="n">
        <v>200</v>
      </c>
      <c r="F64" s="32" t="s">
        <v>43</v>
      </c>
      <c r="G64" s="33" t="s">
        <v>46</v>
      </c>
      <c r="H64" s="34" t="n">
        <v>195</v>
      </c>
      <c r="I64" s="33" t="s">
        <v>45</v>
      </c>
      <c r="J64" s="33" t="s">
        <v>42</v>
      </c>
      <c r="K64" s="35"/>
      <c r="L64" s="36" t="n">
        <f aca="false">IF(D64&gt;$E$3,$E$3,D64)</f>
        <v>0</v>
      </c>
      <c r="M64" s="37" t="n">
        <v>0.34</v>
      </c>
      <c r="N64" s="37" t="n">
        <v>0.35</v>
      </c>
      <c r="O64" s="38" t="n">
        <f aca="false">E64*12</f>
        <v>2400</v>
      </c>
      <c r="P64" s="36" t="n">
        <f aca="false">O64*((($B$2-A64)+1)/(($B$2-$B$1)+1))</f>
        <v>775.890410958904</v>
      </c>
      <c r="Q64" s="38" t="n">
        <f aca="false">ROUNDUP(P64,0)</f>
        <v>776</v>
      </c>
      <c r="R64" s="36" t="n">
        <f aca="false">E64*12</f>
        <v>2400</v>
      </c>
      <c r="S64" s="38" t="n">
        <f aca="false">ROUNDUP(R64,0)</f>
        <v>2400</v>
      </c>
      <c r="T64" s="27" t="n">
        <f aca="false">($C64-$L64)*$M64</f>
        <v>5396.48</v>
      </c>
      <c r="U64" s="27" t="n">
        <f aca="false">ROUNDDOWN(T64,0)</f>
        <v>5396</v>
      </c>
      <c r="V64" s="27" t="n">
        <f aca="false">U64*(($A64-$B$1))/(($B$2-$B$1+1))</f>
        <v>3651.5397260274</v>
      </c>
      <c r="W64" s="27" t="n">
        <f aca="false">ROUNDUP(V64,0)</f>
        <v>3652</v>
      </c>
      <c r="X64" s="27" t="n">
        <f aca="false">U64-W64-Q64</f>
        <v>968</v>
      </c>
      <c r="Y64" s="26" t="n">
        <f aca="false">IF(X64&lt;0,0,(ROUNDDOWN(X64,0)))</f>
        <v>968</v>
      </c>
      <c r="Z64" s="27" t="n">
        <f aca="false">((($C64-$L64)*N64))</f>
        <v>5555.2</v>
      </c>
      <c r="AA64" s="27" t="n">
        <f aca="false">ROUNDDOWN(Z64,0)</f>
        <v>5555</v>
      </c>
      <c r="AB64" s="27" t="n">
        <f aca="false">AA64-S64</f>
        <v>3155</v>
      </c>
      <c r="AC64" s="26" t="n">
        <f aca="false">IF(AB64&lt;0,0,(ROUNDDOWN(AB64,0)))</f>
        <v>3155</v>
      </c>
      <c r="AD64" s="36" t="n">
        <f aca="false">($E$1*M64)*((($B$2-$A64)+1)/(($B$2-$B$1+1)))</f>
        <v>2319.26575342466</v>
      </c>
      <c r="AE64" s="38" t="n">
        <f aca="false">ROUNDDOWN(AD64,0)</f>
        <v>2319</v>
      </c>
      <c r="AF64" s="36" t="n">
        <f aca="false">($E$2*N64)</f>
        <v>7595</v>
      </c>
      <c r="AG64" s="38" t="n">
        <f aca="false">ROUNDDOWN(AF64,0)</f>
        <v>7595</v>
      </c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5.75" hidden="false" customHeight="false" outlineLevel="0" collapsed="false">
      <c r="A65" s="29" t="n">
        <v>41649</v>
      </c>
      <c r="B65" s="40" t="n">
        <v>40854</v>
      </c>
      <c r="C65" s="31" t="n">
        <v>34987</v>
      </c>
      <c r="D65" s="31" t="n">
        <v>3457</v>
      </c>
      <c r="E65" s="31" t="n">
        <v>0</v>
      </c>
      <c r="F65" s="32" t="s">
        <v>43</v>
      </c>
      <c r="G65" s="33" t="s">
        <v>46</v>
      </c>
      <c r="H65" s="34" t="n">
        <v>200</v>
      </c>
      <c r="I65" s="33" t="s">
        <v>45</v>
      </c>
      <c r="J65" s="33" t="s">
        <v>42</v>
      </c>
      <c r="K65" s="35"/>
      <c r="L65" s="36" t="n">
        <f aca="false">IF(D65&gt;$E$3,$E$3,D65)</f>
        <v>3457</v>
      </c>
      <c r="M65" s="37" t="n">
        <v>0.35</v>
      </c>
      <c r="N65" s="37" t="n">
        <v>0.35</v>
      </c>
      <c r="O65" s="38" t="n">
        <f aca="false">E65*12</f>
        <v>0</v>
      </c>
      <c r="P65" s="36" t="n">
        <f aca="false">O65*((($B$2-A65)+1)/(($B$2-$B$1)+1))</f>
        <v>0</v>
      </c>
      <c r="Q65" s="38" t="n">
        <f aca="false">ROUNDUP(P65,0)</f>
        <v>0</v>
      </c>
      <c r="R65" s="36" t="n">
        <f aca="false">E65*12</f>
        <v>0</v>
      </c>
      <c r="S65" s="38" t="n">
        <f aca="false">ROUNDUP(R65,0)</f>
        <v>0</v>
      </c>
      <c r="T65" s="27" t="n">
        <f aca="false">($C65-$L65)*$M65</f>
        <v>11035.5</v>
      </c>
      <c r="U65" s="27" t="n">
        <f aca="false">ROUNDDOWN(T65,0)</f>
        <v>11035</v>
      </c>
      <c r="V65" s="27" t="n">
        <f aca="false">U65*(($A65-$B$1))/(($B$2-$B$1+1))</f>
        <v>8434.97260273973</v>
      </c>
      <c r="W65" s="27" t="n">
        <f aca="false">ROUNDUP(V65,0)</f>
        <v>8435</v>
      </c>
      <c r="X65" s="27" t="n">
        <f aca="false">U65-W65-Q65</f>
        <v>2600</v>
      </c>
      <c r="Y65" s="26" t="n">
        <f aca="false">IF(X65&lt;0,0,(ROUNDDOWN(X65,0)))</f>
        <v>2600</v>
      </c>
      <c r="Z65" s="27" t="n">
        <f aca="false">((($C65-$L65)*N65))</f>
        <v>11035.5</v>
      </c>
      <c r="AA65" s="27" t="n">
        <f aca="false">ROUNDDOWN(Z65,0)</f>
        <v>11035</v>
      </c>
      <c r="AB65" s="27" t="n">
        <f aca="false">AA65-S65</f>
        <v>11035</v>
      </c>
      <c r="AC65" s="26" t="n">
        <f aca="false">IF(AB65&lt;0,0,(ROUNDDOWN(AB65,0)))</f>
        <v>11035</v>
      </c>
      <c r="AD65" s="36" t="n">
        <f aca="false">($E$1*M65)*((($B$2-$A65)+1)/(($B$2-$B$1+1)))</f>
        <v>1740.02739726027</v>
      </c>
      <c r="AE65" s="38" t="n">
        <f aca="false">ROUNDDOWN(AD65,0)</f>
        <v>1740</v>
      </c>
      <c r="AF65" s="36" t="n">
        <f aca="false">($E$2*N65)</f>
        <v>7595</v>
      </c>
      <c r="AG65" s="38" t="n">
        <f aca="false">ROUNDDOWN(AF65,0)</f>
        <v>7595</v>
      </c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5.75" hidden="false" customHeight="false" outlineLevel="0" collapsed="false">
      <c r="A66" s="29" t="n">
        <v>41681</v>
      </c>
      <c r="B66" s="40" t="n">
        <v>35796</v>
      </c>
      <c r="C66" s="31" t="n">
        <v>18465</v>
      </c>
      <c r="D66" s="31" t="n">
        <v>0</v>
      </c>
      <c r="E66" s="31" t="n">
        <v>0</v>
      </c>
      <c r="F66" s="32" t="s">
        <v>43</v>
      </c>
      <c r="G66" s="33" t="s">
        <v>46</v>
      </c>
      <c r="H66" s="34" t="n">
        <v>205</v>
      </c>
      <c r="I66" s="33" t="s">
        <v>45</v>
      </c>
      <c r="J66" s="33" t="s">
        <v>42</v>
      </c>
      <c r="K66" s="35"/>
      <c r="L66" s="36" t="n">
        <f aca="false">IF(D66&gt;$E$3,$E$3,D66)</f>
        <v>0</v>
      </c>
      <c r="M66" s="37" t="n">
        <v>0.35</v>
      </c>
      <c r="N66" s="37" t="n">
        <v>0.35</v>
      </c>
      <c r="O66" s="38" t="n">
        <f aca="false">E66*12</f>
        <v>0</v>
      </c>
      <c r="P66" s="36" t="n">
        <f aca="false">O66*((($B$2-A66)+1)/(($B$2-$B$1)+1))</f>
        <v>0</v>
      </c>
      <c r="Q66" s="38" t="n">
        <f aca="false">ROUNDUP(P66,0)</f>
        <v>0</v>
      </c>
      <c r="R66" s="36" t="n">
        <f aca="false">E66*12</f>
        <v>0</v>
      </c>
      <c r="S66" s="38" t="n">
        <f aca="false">ROUNDUP(R66,0)</f>
        <v>0</v>
      </c>
      <c r="T66" s="27" t="n">
        <f aca="false">($C66-$L66)*$M66</f>
        <v>6462.75</v>
      </c>
      <c r="U66" s="27" t="n">
        <f aca="false">ROUNDDOWN(T66,0)</f>
        <v>6462</v>
      </c>
      <c r="V66" s="27" t="n">
        <f aca="false">U66*(($A66-$B$1))/(($B$2-$B$1+1))</f>
        <v>5505.97808219178</v>
      </c>
      <c r="W66" s="27" t="n">
        <f aca="false">ROUNDUP(V66,0)</f>
        <v>5506</v>
      </c>
      <c r="X66" s="27" t="n">
        <f aca="false">U66-W66-Q66</f>
        <v>956</v>
      </c>
      <c r="Y66" s="26" t="n">
        <f aca="false">IF(X66&lt;0,0,(ROUNDDOWN(X66,0)))</f>
        <v>956</v>
      </c>
      <c r="Z66" s="27" t="n">
        <f aca="false">((($C66-$L66)*N66))</f>
        <v>6462.75</v>
      </c>
      <c r="AA66" s="27" t="n">
        <f aca="false">ROUNDDOWN(Z66,0)</f>
        <v>6462</v>
      </c>
      <c r="AB66" s="27" t="n">
        <f aca="false">AA66-S66</f>
        <v>6462</v>
      </c>
      <c r="AC66" s="26" t="n">
        <f aca="false">IF(AB66&lt;0,0,(ROUNDDOWN(AB66,0)))</f>
        <v>6462</v>
      </c>
      <c r="AD66" s="36" t="n">
        <f aca="false">($E$1*M66)*((($B$2-$A66)+1)/(($B$2-$B$1+1)))</f>
        <v>1092.57534246575</v>
      </c>
      <c r="AE66" s="38" t="n">
        <f aca="false">ROUNDDOWN(AD66,0)</f>
        <v>1092</v>
      </c>
      <c r="AF66" s="36" t="n">
        <f aca="false">($E$2*N66)</f>
        <v>7595</v>
      </c>
      <c r="AG66" s="38" t="n">
        <f aca="false">ROUNDDOWN(AF66,0)</f>
        <v>7595</v>
      </c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5.75" hidden="false" customHeight="false" outlineLevel="0" collapsed="false">
      <c r="A67" s="29" t="n">
        <v>41710</v>
      </c>
      <c r="B67" s="40" t="n">
        <v>40923</v>
      </c>
      <c r="C67" s="31" t="n">
        <v>87654</v>
      </c>
      <c r="D67" s="31" t="n">
        <v>10000</v>
      </c>
      <c r="E67" s="31" t="n">
        <v>15</v>
      </c>
      <c r="F67" s="32" t="s">
        <v>43</v>
      </c>
      <c r="G67" s="33" t="s">
        <v>46</v>
      </c>
      <c r="H67" s="34" t="n">
        <v>210</v>
      </c>
      <c r="I67" s="33" t="s">
        <v>45</v>
      </c>
      <c r="J67" s="33" t="s">
        <v>42</v>
      </c>
      <c r="K67" s="35"/>
      <c r="L67" s="36" t="n">
        <f aca="false">IF(D67&gt;$E$3,$E$3,D67)</f>
        <v>5000</v>
      </c>
      <c r="M67" s="37" t="n">
        <v>0.35</v>
      </c>
      <c r="N67" s="37" t="n">
        <v>0.35</v>
      </c>
      <c r="O67" s="38" t="n">
        <f aca="false">E67*12</f>
        <v>180</v>
      </c>
      <c r="P67" s="36" t="n">
        <f aca="false">O67*((($B$2-A67)+1)/(($B$2-$B$1)+1))</f>
        <v>12.3287671232877</v>
      </c>
      <c r="Q67" s="38" t="n">
        <f aca="false">ROUNDUP(P67,0)</f>
        <v>13</v>
      </c>
      <c r="R67" s="36" t="n">
        <f aca="false">E67*12</f>
        <v>180</v>
      </c>
      <c r="S67" s="38" t="n">
        <f aca="false">ROUNDUP(R67,0)</f>
        <v>180</v>
      </c>
      <c r="T67" s="27" t="n">
        <f aca="false">($C67-$L67)*$M67</f>
        <v>28928.9</v>
      </c>
      <c r="U67" s="27" t="n">
        <f aca="false">ROUNDDOWN(T67,0)</f>
        <v>28928</v>
      </c>
      <c r="V67" s="27" t="n">
        <f aca="false">U67*(($A67-$B$1))/(($B$2-$B$1+1))</f>
        <v>26946.6301369863</v>
      </c>
      <c r="W67" s="27" t="n">
        <f aca="false">ROUNDUP(V67,0)</f>
        <v>26947</v>
      </c>
      <c r="X67" s="27" t="n">
        <f aca="false">U67-W67-Q67</f>
        <v>1968</v>
      </c>
      <c r="Y67" s="26" t="n">
        <f aca="false">IF(X67&lt;0,0,(ROUNDDOWN(X67,0)))</f>
        <v>1968</v>
      </c>
      <c r="Z67" s="27" t="n">
        <f aca="false">((($C67-$L67)*N67))</f>
        <v>28928.9</v>
      </c>
      <c r="AA67" s="27" t="n">
        <f aca="false">ROUNDDOWN(Z67,0)</f>
        <v>28928</v>
      </c>
      <c r="AB67" s="27" t="n">
        <f aca="false">AA67-S67</f>
        <v>28748</v>
      </c>
      <c r="AC67" s="26" t="n">
        <f aca="false">IF(AB67&lt;0,0,(ROUNDDOWN(AB67,0)))</f>
        <v>28748</v>
      </c>
      <c r="AD67" s="36" t="n">
        <f aca="false">($E$1*M67)*((($B$2-$A67)+1)/(($B$2-$B$1+1)))</f>
        <v>505.821917808219</v>
      </c>
      <c r="AE67" s="38" t="n">
        <f aca="false">ROUNDDOWN(AD67,0)</f>
        <v>505</v>
      </c>
      <c r="AF67" s="36" t="n">
        <f aca="false">($E$2*N67)</f>
        <v>7595</v>
      </c>
      <c r="AG67" s="38" t="n">
        <f aca="false">ROUNDDOWN(AF67,0)</f>
        <v>7595</v>
      </c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5.75" hidden="false" customHeight="false" outlineLevel="0" collapsed="false">
      <c r="A68" s="29" t="n">
        <v>41640</v>
      </c>
      <c r="B68" s="40" t="n">
        <v>40854</v>
      </c>
      <c r="C68" s="31" t="n">
        <v>22987</v>
      </c>
      <c r="D68" s="31" t="n">
        <v>0</v>
      </c>
      <c r="E68" s="31" t="n">
        <v>0</v>
      </c>
      <c r="F68" s="32" t="s">
        <v>43</v>
      </c>
      <c r="G68" s="33" t="s">
        <v>46</v>
      </c>
      <c r="H68" s="34" t="n">
        <v>215</v>
      </c>
      <c r="I68" s="33" t="s">
        <v>45</v>
      </c>
      <c r="J68" s="33" t="s">
        <v>42</v>
      </c>
      <c r="K68" s="35"/>
      <c r="L68" s="36" t="n">
        <f aca="false">IF(D68&gt;$E$3,$E$3,D68)</f>
        <v>0</v>
      </c>
      <c r="M68" s="37" t="n">
        <v>0.35</v>
      </c>
      <c r="N68" s="37" t="n">
        <v>0.35</v>
      </c>
      <c r="O68" s="38" t="n">
        <f aca="false">E68*12</f>
        <v>0</v>
      </c>
      <c r="P68" s="36" t="n">
        <f aca="false">O68*((($B$2-A68)+1)/(($B$2-$B$1)+1))</f>
        <v>0</v>
      </c>
      <c r="Q68" s="38" t="n">
        <f aca="false">ROUNDUP(P68,0)</f>
        <v>0</v>
      </c>
      <c r="R68" s="36" t="n">
        <f aca="false">E68*12</f>
        <v>0</v>
      </c>
      <c r="S68" s="38" t="n">
        <f aca="false">ROUNDUP(R68,0)</f>
        <v>0</v>
      </c>
      <c r="T68" s="27" t="n">
        <f aca="false">($C68-$L68)*$M68</f>
        <v>8045.45</v>
      </c>
      <c r="U68" s="27" t="n">
        <f aca="false">ROUNDDOWN(T68,0)</f>
        <v>8045</v>
      </c>
      <c r="V68" s="27" t="n">
        <f aca="false">U68*(($A68-$B$1))/(($B$2-$B$1+1))</f>
        <v>5951.09589041096</v>
      </c>
      <c r="W68" s="27" t="n">
        <f aca="false">ROUNDUP(V68,0)</f>
        <v>5952</v>
      </c>
      <c r="X68" s="27" t="n">
        <f aca="false">U68-W68-Q68</f>
        <v>2093</v>
      </c>
      <c r="Y68" s="26" t="n">
        <f aca="false">IF(X68&lt;0,0,(ROUNDDOWN(X68,0)))</f>
        <v>2093</v>
      </c>
      <c r="Z68" s="27" t="n">
        <f aca="false">((($C68-$L68)*N68))</f>
        <v>8045.45</v>
      </c>
      <c r="AA68" s="27" t="n">
        <f aca="false">ROUNDDOWN(Z68,0)</f>
        <v>8045</v>
      </c>
      <c r="AB68" s="27" t="n">
        <f aca="false">AA68-S68</f>
        <v>8045</v>
      </c>
      <c r="AC68" s="26" t="n">
        <f aca="false">IF(AB68&lt;0,0,(ROUNDDOWN(AB68,0)))</f>
        <v>8045</v>
      </c>
      <c r="AD68" s="36" t="n">
        <f aca="false">($E$1*M68)*((($B$2-$A68)+1)/(($B$2-$B$1+1)))</f>
        <v>1922.12328767123</v>
      </c>
      <c r="AE68" s="38" t="n">
        <f aca="false">ROUNDDOWN(AD68,0)</f>
        <v>1922</v>
      </c>
      <c r="AF68" s="36" t="n">
        <f aca="false">($E$2*N68)</f>
        <v>7595</v>
      </c>
      <c r="AG68" s="38" t="n">
        <f aca="false">ROUNDDOWN(AF68,0)</f>
        <v>7595</v>
      </c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.75" hidden="false" customHeight="false" outlineLevel="0" collapsed="false">
      <c r="A69" s="29" t="n">
        <v>41491</v>
      </c>
      <c r="B69" s="30" t="n">
        <v>35797</v>
      </c>
      <c r="C69" s="31" t="n">
        <v>25446</v>
      </c>
      <c r="D69" s="31" t="n">
        <v>125</v>
      </c>
      <c r="E69" s="31" t="n">
        <v>100</v>
      </c>
      <c r="F69" s="32" t="s">
        <v>43</v>
      </c>
      <c r="G69" s="33" t="s">
        <v>40</v>
      </c>
      <c r="H69" s="34" t="n">
        <v>220</v>
      </c>
      <c r="I69" s="33" t="s">
        <v>45</v>
      </c>
      <c r="J69" s="33" t="s">
        <v>42</v>
      </c>
      <c r="K69" s="35"/>
      <c r="L69" s="36" t="n">
        <f aca="false">IF(D69&gt;$E$3,$E$3,D69)</f>
        <v>125</v>
      </c>
      <c r="M69" s="37" t="n">
        <v>0.35</v>
      </c>
      <c r="N69" s="37" t="n">
        <v>0.35</v>
      </c>
      <c r="O69" s="38" t="n">
        <f aca="false">E69*12</f>
        <v>1200</v>
      </c>
      <c r="P69" s="36" t="n">
        <f aca="false">O69*((($B$2-A69)+1)/(($B$2-$B$1)+1))</f>
        <v>802.191780821918</v>
      </c>
      <c r="Q69" s="38" t="n">
        <f aca="false">ROUNDUP(P69,0)</f>
        <v>803</v>
      </c>
      <c r="R69" s="36" t="n">
        <f aca="false">E69*12</f>
        <v>1200</v>
      </c>
      <c r="S69" s="38" t="n">
        <f aca="false">ROUNDUP(R69,0)</f>
        <v>1200</v>
      </c>
      <c r="T69" s="27" t="n">
        <f aca="false">($C69-$L69)*$M69</f>
        <v>8862.35</v>
      </c>
      <c r="U69" s="27" t="n">
        <f aca="false">ROUNDDOWN(T69,0)</f>
        <v>8862</v>
      </c>
      <c r="V69" s="27" t="n">
        <f aca="false">U69*(($A69-$B$1))/(($B$2-$B$1+1))</f>
        <v>2937.81369863014</v>
      </c>
      <c r="W69" s="27" t="n">
        <f aca="false">ROUNDUP(V69,0)</f>
        <v>2938</v>
      </c>
      <c r="X69" s="27" t="n">
        <f aca="false">U69-W69-Q69</f>
        <v>5121</v>
      </c>
      <c r="Y69" s="26" t="n">
        <f aca="false">IF(X69&lt;0,0,(ROUNDDOWN(X69,0)))</f>
        <v>5121</v>
      </c>
      <c r="Z69" s="27" t="n">
        <f aca="false">((($C69-$L69)*N69))</f>
        <v>8862.35</v>
      </c>
      <c r="AA69" s="27" t="n">
        <f aca="false">ROUNDDOWN(Z69,0)</f>
        <v>8862</v>
      </c>
      <c r="AB69" s="27" t="n">
        <f aca="false">AA69-S69</f>
        <v>7662</v>
      </c>
      <c r="AC69" s="26" t="n">
        <f aca="false">IF(AB69&lt;0,0,(ROUNDDOWN(AB69,0)))</f>
        <v>7662</v>
      </c>
      <c r="AD69" s="36" t="n">
        <f aca="false">($E$1*M69)*((($B$2-$A69)+1)/(($B$2-$B$1+1)))</f>
        <v>4936.82191780822</v>
      </c>
      <c r="AE69" s="38" t="n">
        <f aca="false">ROUNDDOWN(AD69,0)</f>
        <v>4936</v>
      </c>
      <c r="AF69" s="36" t="n">
        <f aca="false">($E$2*N69)</f>
        <v>7595</v>
      </c>
      <c r="AG69" s="38" t="n">
        <f aca="false">ROUNDDOWN(AF69,0)</f>
        <v>7595</v>
      </c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.75" hidden="false" customHeight="false" outlineLevel="0" collapsed="false">
      <c r="A70" s="29" t="n">
        <v>41523</v>
      </c>
      <c r="B70" s="30" t="n">
        <v>36161</v>
      </c>
      <c r="C70" s="31" t="n">
        <v>33656</v>
      </c>
      <c r="D70" s="31" t="n">
        <v>0</v>
      </c>
      <c r="E70" s="31" t="n">
        <v>0</v>
      </c>
      <c r="F70" s="32" t="s">
        <v>43</v>
      </c>
      <c r="G70" s="33" t="s">
        <v>46</v>
      </c>
      <c r="H70" s="34" t="n">
        <v>220</v>
      </c>
      <c r="I70" s="33" t="s">
        <v>45</v>
      </c>
      <c r="J70" s="33" t="s">
        <v>42</v>
      </c>
      <c r="K70" s="35"/>
      <c r="L70" s="36" t="n">
        <f aca="false">IF(D70&gt;$E$3,$E$3,D70)</f>
        <v>0</v>
      </c>
      <c r="M70" s="37" t="n">
        <v>0.35</v>
      </c>
      <c r="N70" s="37" t="n">
        <v>0.35</v>
      </c>
      <c r="O70" s="38" t="n">
        <f aca="false">E70*12</f>
        <v>0</v>
      </c>
      <c r="P70" s="36" t="n">
        <f aca="false">O70*((($B$2-A70)+1)/(($B$2-$B$1)+1))</f>
        <v>0</v>
      </c>
      <c r="Q70" s="38" t="n">
        <f aca="false">ROUNDUP(P70,0)</f>
        <v>0</v>
      </c>
      <c r="R70" s="36" t="n">
        <f aca="false">E70*12</f>
        <v>0</v>
      </c>
      <c r="S70" s="38" t="n">
        <f aca="false">ROUNDUP(R70,0)</f>
        <v>0</v>
      </c>
      <c r="T70" s="27" t="n">
        <f aca="false">($C70-$L70)*$M70</f>
        <v>11779.6</v>
      </c>
      <c r="U70" s="27" t="n">
        <f aca="false">ROUNDDOWN(T70,0)</f>
        <v>11779</v>
      </c>
      <c r="V70" s="27" t="n">
        <f aca="false">U70*(($A70-$B$1))/(($B$2-$B$1+1))</f>
        <v>4937.49863013699</v>
      </c>
      <c r="W70" s="27" t="n">
        <f aca="false">ROUNDUP(V70,0)</f>
        <v>4938</v>
      </c>
      <c r="X70" s="27" t="n">
        <f aca="false">U70-W70-Q70</f>
        <v>6841</v>
      </c>
      <c r="Y70" s="26" t="n">
        <f aca="false">IF(X70&lt;0,0,(ROUNDDOWN(X70,0)))</f>
        <v>6841</v>
      </c>
      <c r="Z70" s="27" t="n">
        <f aca="false">((($C70-$L70)*N70))</f>
        <v>11779.6</v>
      </c>
      <c r="AA70" s="27" t="n">
        <f aca="false">ROUNDDOWN(Z70,0)</f>
        <v>11779</v>
      </c>
      <c r="AB70" s="27" t="n">
        <f aca="false">AA70-S70</f>
        <v>11779</v>
      </c>
      <c r="AC70" s="26" t="n">
        <f aca="false">IF(AB70&lt;0,0,(ROUNDDOWN(AB70,0)))</f>
        <v>11779</v>
      </c>
      <c r="AD70" s="36" t="n">
        <f aca="false">($E$1*M70)*((($B$2-$A70)+1)/(($B$2-$B$1+1)))</f>
        <v>4289.3698630137</v>
      </c>
      <c r="AE70" s="38" t="n">
        <f aca="false">ROUNDDOWN(AD70,0)</f>
        <v>4289</v>
      </c>
      <c r="AF70" s="36" t="n">
        <f aca="false">($E$2*N70)</f>
        <v>7595</v>
      </c>
      <c r="AG70" s="38" t="n">
        <f aca="false">ROUNDDOWN(AF70,0)</f>
        <v>7595</v>
      </c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5.75" hidden="false" customHeight="false" outlineLevel="0" collapsed="false">
      <c r="A71" s="29" t="n">
        <v>41396</v>
      </c>
      <c r="B71" s="40" t="n">
        <v>40854</v>
      </c>
      <c r="C71" s="31" t="n">
        <v>51423</v>
      </c>
      <c r="D71" s="31" t="n">
        <v>0</v>
      </c>
      <c r="E71" s="31" t="n">
        <v>77</v>
      </c>
      <c r="F71" s="32" t="s">
        <v>43</v>
      </c>
      <c r="G71" s="33" t="s">
        <v>40</v>
      </c>
      <c r="H71" s="34" t="n">
        <v>151</v>
      </c>
      <c r="I71" s="33" t="s">
        <v>45</v>
      </c>
      <c r="J71" s="33" t="s">
        <v>42</v>
      </c>
      <c r="K71" s="35"/>
      <c r="L71" s="36" t="n">
        <f aca="false">IF(D71&gt;$E$3,$E$3,D71)</f>
        <v>0</v>
      </c>
      <c r="M71" s="37" t="n">
        <v>0.22</v>
      </c>
      <c r="N71" s="37" t="n">
        <v>0.23</v>
      </c>
      <c r="O71" s="38" t="n">
        <f aca="false">E71*12</f>
        <v>924</v>
      </c>
      <c r="P71" s="36" t="n">
        <f aca="false">O71*((($B$2-A71)+1)/(($B$2-$B$1)+1))</f>
        <v>858.180821917808</v>
      </c>
      <c r="Q71" s="38" t="n">
        <f aca="false">ROUNDUP(P71,0)</f>
        <v>859</v>
      </c>
      <c r="R71" s="36" t="n">
        <f aca="false">E71*12</f>
        <v>924</v>
      </c>
      <c r="S71" s="38" t="n">
        <f aca="false">ROUNDUP(R71,0)</f>
        <v>924</v>
      </c>
      <c r="T71" s="27" t="n">
        <f aca="false">($C71-$L71)*$M71</f>
        <v>11313.06</v>
      </c>
      <c r="U71" s="27" t="n">
        <f aca="false">ROUNDDOWN(T71,0)</f>
        <v>11313</v>
      </c>
      <c r="V71" s="27" t="n">
        <f aca="false">U71*(($A71-$B$1))/(($B$2-$B$1+1))</f>
        <v>805.857534246575</v>
      </c>
      <c r="W71" s="27" t="n">
        <f aca="false">ROUNDUP(V71,0)</f>
        <v>806</v>
      </c>
      <c r="X71" s="27" t="n">
        <f aca="false">U71-W71-Q71</f>
        <v>9648</v>
      </c>
      <c r="Y71" s="26" t="n">
        <f aca="false">IF(X71&lt;0,0,(ROUNDDOWN(X71,0)))</f>
        <v>9648</v>
      </c>
      <c r="Z71" s="27" t="n">
        <f aca="false">((($C71-$L71)*N71))</f>
        <v>11827.29</v>
      </c>
      <c r="AA71" s="27" t="n">
        <f aca="false">ROUNDDOWN(Z71,0)</f>
        <v>11827</v>
      </c>
      <c r="AB71" s="27" t="n">
        <f aca="false">AA71-S71</f>
        <v>10903</v>
      </c>
      <c r="AC71" s="26" t="n">
        <f aca="false">IF(AB71&lt;0,0,(ROUNDDOWN(AB71,0)))</f>
        <v>10903</v>
      </c>
      <c r="AD71" s="36" t="n">
        <f aca="false">($E$1*M71)*((($B$2-$A71)+1)/(($B$2-$B$1+1)))</f>
        <v>4311.33698630137</v>
      </c>
      <c r="AE71" s="38" t="n">
        <f aca="false">ROUNDDOWN(AD71,0)</f>
        <v>4311</v>
      </c>
      <c r="AF71" s="36" t="n">
        <f aca="false">($E$2*N71)</f>
        <v>4991</v>
      </c>
      <c r="AG71" s="38" t="n">
        <f aca="false">ROUNDDOWN(AF71,0)</f>
        <v>4991</v>
      </c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.75" hidden="false" customHeight="false" outlineLevel="0" collapsed="false">
      <c r="A72" s="29" t="n">
        <v>41428</v>
      </c>
      <c r="B72" s="40" t="n">
        <v>35796</v>
      </c>
      <c r="C72" s="31" t="n">
        <v>67545</v>
      </c>
      <c r="D72" s="31" t="n">
        <v>33</v>
      </c>
      <c r="E72" s="31" t="n">
        <v>50</v>
      </c>
      <c r="F72" s="32" t="s">
        <v>43</v>
      </c>
      <c r="G72" s="33" t="s">
        <v>46</v>
      </c>
      <c r="H72" s="34" t="n">
        <v>151</v>
      </c>
      <c r="I72" s="33" t="s">
        <v>45</v>
      </c>
      <c r="J72" s="33" t="s">
        <v>42</v>
      </c>
      <c r="K72" s="35"/>
      <c r="L72" s="36" t="n">
        <f aca="false">IF(D72&gt;$E$3,$E$3,D72)</f>
        <v>33</v>
      </c>
      <c r="M72" s="37" t="n">
        <v>0.25</v>
      </c>
      <c r="N72" s="37" t="n">
        <v>0.26</v>
      </c>
      <c r="O72" s="38" t="n">
        <f aca="false">E72*12</f>
        <v>600</v>
      </c>
      <c r="P72" s="36" t="n">
        <f aca="false">O72*((($B$2-A72)+1)/(($B$2-$B$1)+1))</f>
        <v>504.657534246575</v>
      </c>
      <c r="Q72" s="38" t="n">
        <f aca="false">ROUNDUP(P72,0)</f>
        <v>505</v>
      </c>
      <c r="R72" s="36" t="n">
        <f aca="false">E72*12</f>
        <v>600</v>
      </c>
      <c r="S72" s="38" t="n">
        <f aca="false">ROUNDUP(R72,0)</f>
        <v>600</v>
      </c>
      <c r="T72" s="27" t="n">
        <f aca="false">($C72-$L72)*$M72</f>
        <v>16878</v>
      </c>
      <c r="U72" s="27" t="n">
        <f aca="false">ROUNDDOWN(T72,0)</f>
        <v>16878</v>
      </c>
      <c r="V72" s="27" t="n">
        <f aca="false">U72*(($A72-$B$1))/(($B$2-$B$1+1))</f>
        <v>2681.98356164384</v>
      </c>
      <c r="W72" s="27" t="n">
        <f aca="false">ROUNDUP(V72,0)</f>
        <v>2682</v>
      </c>
      <c r="X72" s="27" t="n">
        <f aca="false">U72-W72-Q72</f>
        <v>13691</v>
      </c>
      <c r="Y72" s="26" t="n">
        <f aca="false">IF(X72&lt;0,0,(ROUNDDOWN(X72,0)))</f>
        <v>13691</v>
      </c>
      <c r="Z72" s="27" t="n">
        <f aca="false">((($C72-$L72)*N72))</f>
        <v>17553.12</v>
      </c>
      <c r="AA72" s="27" t="n">
        <f aca="false">ROUNDDOWN(Z72,0)</f>
        <v>17553</v>
      </c>
      <c r="AB72" s="27" t="n">
        <f aca="false">AA72-S72</f>
        <v>16953</v>
      </c>
      <c r="AC72" s="26" t="n">
        <f aca="false">IF(AB72&lt;0,0,(ROUNDDOWN(AB72,0)))</f>
        <v>16953</v>
      </c>
      <c r="AD72" s="36" t="n">
        <f aca="false">($E$1*M72)*((($B$2-$A72)+1)/(($B$2-$B$1+1)))</f>
        <v>4436.78082191781</v>
      </c>
      <c r="AE72" s="38" t="n">
        <f aca="false">ROUNDDOWN(AD72,0)</f>
        <v>4436</v>
      </c>
      <c r="AF72" s="36" t="n">
        <f aca="false">($E$2*N72)</f>
        <v>5642</v>
      </c>
      <c r="AG72" s="38" t="n">
        <f aca="false">ROUNDDOWN(AF72,0)</f>
        <v>5642</v>
      </c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.75" hidden="false" customHeight="false" outlineLevel="0" collapsed="false">
      <c r="A73" s="29" t="n">
        <v>41396</v>
      </c>
      <c r="B73" s="30" t="n">
        <v>35797</v>
      </c>
      <c r="C73" s="31" t="n">
        <v>25446</v>
      </c>
      <c r="D73" s="31" t="n">
        <v>0</v>
      </c>
      <c r="E73" s="31" t="n">
        <v>90</v>
      </c>
      <c r="F73" s="32" t="s">
        <v>43</v>
      </c>
      <c r="G73" s="33" t="s">
        <v>40</v>
      </c>
      <c r="H73" s="34" t="n">
        <v>154</v>
      </c>
      <c r="I73" s="33" t="s">
        <v>45</v>
      </c>
      <c r="J73" s="33" t="s">
        <v>42</v>
      </c>
      <c r="K73" s="35"/>
      <c r="L73" s="36" t="n">
        <f aca="false">IF(D73&gt;$E$3,$E$3,D73)</f>
        <v>0</v>
      </c>
      <c r="M73" s="37" t="n">
        <v>0.22</v>
      </c>
      <c r="N73" s="37" t="n">
        <v>0.23</v>
      </c>
      <c r="O73" s="38" t="n">
        <f aca="false">E73*12</f>
        <v>1080</v>
      </c>
      <c r="P73" s="36" t="n">
        <f aca="false">O73*((($B$2-A73)+1)/(($B$2-$B$1)+1))</f>
        <v>1003.06849315068</v>
      </c>
      <c r="Q73" s="38" t="n">
        <f aca="false">ROUNDUP(P73,0)</f>
        <v>1004</v>
      </c>
      <c r="R73" s="36" t="n">
        <f aca="false">E73*12</f>
        <v>1080</v>
      </c>
      <c r="S73" s="38" t="n">
        <f aca="false">ROUNDUP(R73,0)</f>
        <v>1080</v>
      </c>
      <c r="T73" s="27" t="n">
        <f aca="false">($C73-$L73)*$M73</f>
        <v>5598.12</v>
      </c>
      <c r="U73" s="27" t="n">
        <f aca="false">ROUNDDOWN(T73,0)</f>
        <v>5598</v>
      </c>
      <c r="V73" s="27" t="n">
        <f aca="false">U73*(($A73-$B$1))/(($B$2-$B$1+1))</f>
        <v>398.761643835616</v>
      </c>
      <c r="W73" s="27" t="n">
        <f aca="false">ROUNDUP(V73,0)</f>
        <v>399</v>
      </c>
      <c r="X73" s="27" t="n">
        <f aca="false">U73-W73-Q73</f>
        <v>4195</v>
      </c>
      <c r="Y73" s="26" t="n">
        <f aca="false">IF(X73&lt;0,0,(ROUNDDOWN(X73,0)))</f>
        <v>4195</v>
      </c>
      <c r="Z73" s="27" t="n">
        <f aca="false">((($C73-$L73)*N73))</f>
        <v>5852.58</v>
      </c>
      <c r="AA73" s="27" t="n">
        <f aca="false">ROUNDDOWN(Z73,0)</f>
        <v>5852</v>
      </c>
      <c r="AB73" s="27" t="n">
        <f aca="false">AA73-S73</f>
        <v>4772</v>
      </c>
      <c r="AC73" s="26" t="n">
        <f aca="false">IF(AB73&lt;0,0,(ROUNDDOWN(AB73,0)))</f>
        <v>4772</v>
      </c>
      <c r="AD73" s="36" t="n">
        <f aca="false">($E$1*M73)*((($B$2-$A73)+1)/(($B$2-$B$1+1)))</f>
        <v>4311.33698630137</v>
      </c>
      <c r="AE73" s="38" t="n">
        <f aca="false">ROUNDDOWN(AD73,0)</f>
        <v>4311</v>
      </c>
      <c r="AF73" s="36" t="n">
        <f aca="false">($E$2*N73)</f>
        <v>4991</v>
      </c>
      <c r="AG73" s="38" t="n">
        <f aca="false">ROUNDDOWN(AF73,0)</f>
        <v>4991</v>
      </c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.75" hidden="false" customHeight="false" outlineLevel="0" collapsed="false">
      <c r="A74" s="29" t="n">
        <v>41428</v>
      </c>
      <c r="B74" s="30" t="n">
        <v>36161</v>
      </c>
      <c r="C74" s="31" t="n">
        <v>33656</v>
      </c>
      <c r="D74" s="31" t="n">
        <v>0</v>
      </c>
      <c r="E74" s="31" t="n">
        <v>0</v>
      </c>
      <c r="F74" s="32" t="s">
        <v>43</v>
      </c>
      <c r="G74" s="33" t="s">
        <v>46</v>
      </c>
      <c r="H74" s="34" t="n">
        <v>154</v>
      </c>
      <c r="I74" s="33" t="s">
        <v>45</v>
      </c>
      <c r="J74" s="33" t="s">
        <v>42</v>
      </c>
      <c r="K74" s="35"/>
      <c r="L74" s="36" t="n">
        <f aca="false">IF(D74&gt;$E$3,$E$3,D74)</f>
        <v>0</v>
      </c>
      <c r="M74" s="37" t="n">
        <v>0.25</v>
      </c>
      <c r="N74" s="37" t="n">
        <v>0.26</v>
      </c>
      <c r="O74" s="38" t="n">
        <f aca="false">E74*12</f>
        <v>0</v>
      </c>
      <c r="P74" s="36" t="n">
        <f aca="false">O74*((($B$2-A74)+1)/(($B$2-$B$1)+1))</f>
        <v>0</v>
      </c>
      <c r="Q74" s="38" t="n">
        <f aca="false">ROUNDUP(P74,0)</f>
        <v>0</v>
      </c>
      <c r="R74" s="36" t="n">
        <f aca="false">E74*12</f>
        <v>0</v>
      </c>
      <c r="S74" s="38" t="n">
        <f aca="false">ROUNDUP(R74,0)</f>
        <v>0</v>
      </c>
      <c r="T74" s="27" t="n">
        <f aca="false">($C74-$L74)*$M74</f>
        <v>8414</v>
      </c>
      <c r="U74" s="27" t="n">
        <f aca="false">ROUNDDOWN(T74,0)</f>
        <v>8414</v>
      </c>
      <c r="V74" s="27" t="n">
        <f aca="false">U74*(($A74-$B$1))/(($B$2-$B$1+1))</f>
        <v>1337.01917808219</v>
      </c>
      <c r="W74" s="27" t="n">
        <f aca="false">ROUNDUP(V74,0)</f>
        <v>1338</v>
      </c>
      <c r="X74" s="27" t="n">
        <f aca="false">U74-W74-Q74</f>
        <v>7076</v>
      </c>
      <c r="Y74" s="26" t="n">
        <f aca="false">IF(X74&lt;0,0,(ROUNDDOWN(X74,0)))</f>
        <v>7076</v>
      </c>
      <c r="Z74" s="27" t="n">
        <f aca="false">((($C74-$L74)*N74))</f>
        <v>8750.56</v>
      </c>
      <c r="AA74" s="27" t="n">
        <f aca="false">ROUNDDOWN(Z74,0)</f>
        <v>8750</v>
      </c>
      <c r="AB74" s="27" t="n">
        <f aca="false">AA74-S74</f>
        <v>8750</v>
      </c>
      <c r="AC74" s="26" t="n">
        <f aca="false">IF(AB74&lt;0,0,(ROUNDDOWN(AB74,0)))</f>
        <v>8750</v>
      </c>
      <c r="AD74" s="36" t="n">
        <f aca="false">($E$1*M74)*((($B$2-$A74)+1)/(($B$2-$B$1+1)))</f>
        <v>4436.78082191781</v>
      </c>
      <c r="AE74" s="38" t="n">
        <f aca="false">ROUNDDOWN(AD74,0)</f>
        <v>4436</v>
      </c>
      <c r="AF74" s="36" t="n">
        <f aca="false">($E$2*N74)</f>
        <v>5642</v>
      </c>
      <c r="AG74" s="38" t="n">
        <f aca="false">ROUNDDOWN(AF74,0)</f>
        <v>5642</v>
      </c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.75" hidden="false" customHeight="false" outlineLevel="0" collapsed="false">
      <c r="A75" s="29" t="n">
        <v>41370</v>
      </c>
      <c r="B75" s="40" t="n">
        <v>40854</v>
      </c>
      <c r="C75" s="31" t="n">
        <v>44876</v>
      </c>
      <c r="D75" s="31" t="n">
        <v>99</v>
      </c>
      <c r="E75" s="31" t="n">
        <v>0</v>
      </c>
      <c r="F75" s="32" t="s">
        <v>43</v>
      </c>
      <c r="G75" s="33" t="s">
        <v>47</v>
      </c>
      <c r="H75" s="34"/>
      <c r="I75" s="33"/>
      <c r="J75" s="33"/>
      <c r="K75" s="35"/>
      <c r="L75" s="36" t="n">
        <f aca="false">IF(D75&gt;$E$3,$E$3,D75)</f>
        <v>99</v>
      </c>
      <c r="M75" s="37" t="n">
        <v>0</v>
      </c>
      <c r="N75" s="37" t="n">
        <v>0</v>
      </c>
      <c r="O75" s="38" t="n">
        <f aca="false">E75*12</f>
        <v>0</v>
      </c>
      <c r="P75" s="36" t="n">
        <f aca="false">O75*((($B$2-A75)+1)/(($B$2-$B$1)+1))</f>
        <v>0</v>
      </c>
      <c r="Q75" s="38" t="n">
        <f aca="false">ROUNDUP(P75,0)</f>
        <v>0</v>
      </c>
      <c r="R75" s="36" t="n">
        <f aca="false">E75*12</f>
        <v>0</v>
      </c>
      <c r="S75" s="38" t="n">
        <f aca="false">ROUNDUP(R75,0)</f>
        <v>0</v>
      </c>
      <c r="T75" s="27" t="n">
        <f aca="false">($C75-$L75)*$M75</f>
        <v>0</v>
      </c>
      <c r="U75" s="27" t="n">
        <f aca="false">ROUNDDOWN(T75,0)</f>
        <v>0</v>
      </c>
      <c r="V75" s="27" t="n">
        <f aca="false">U75*(($A75-$B$1))/(($B$2-$B$1+1))</f>
        <v>0</v>
      </c>
      <c r="W75" s="27" t="n">
        <f aca="false">ROUNDUP(V75,0)</f>
        <v>0</v>
      </c>
      <c r="X75" s="27" t="n">
        <f aca="false">U75-W75-Q75</f>
        <v>0</v>
      </c>
      <c r="Y75" s="26" t="n">
        <f aca="false">IF(X75&lt;0,0,(ROUNDDOWN(X75,0)))</f>
        <v>0</v>
      </c>
      <c r="Z75" s="27" t="n">
        <f aca="false">((($C75-$L75)*N75))</f>
        <v>0</v>
      </c>
      <c r="AA75" s="27" t="n">
        <f aca="false">ROUNDDOWN(Z75,0)</f>
        <v>0</v>
      </c>
      <c r="AB75" s="27" t="n">
        <f aca="false">AA75-S75</f>
        <v>0</v>
      </c>
      <c r="AC75" s="26" t="n">
        <f aca="false">IF(AB75&lt;0,0,(ROUNDDOWN(AB75,0)))</f>
        <v>0</v>
      </c>
      <c r="AD75" s="36"/>
      <c r="AE75" s="38"/>
      <c r="AF75" s="36"/>
      <c r="AG75" s="38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.75" hidden="false" customHeight="false" outlineLevel="0" collapsed="false">
      <c r="A76" s="29" t="n">
        <v>41396</v>
      </c>
      <c r="B76" s="30" t="n">
        <v>35797</v>
      </c>
      <c r="C76" s="31" t="n">
        <v>25446</v>
      </c>
      <c r="D76" s="31" t="n">
        <v>0</v>
      </c>
      <c r="E76" s="31" t="n">
        <v>15</v>
      </c>
      <c r="F76" s="32" t="s">
        <v>43</v>
      </c>
      <c r="G76" s="33" t="s">
        <v>40</v>
      </c>
      <c r="H76" s="34"/>
      <c r="I76" s="33" t="s">
        <v>41</v>
      </c>
      <c r="J76" s="33" t="s">
        <v>42</v>
      </c>
      <c r="K76" s="35"/>
      <c r="L76" s="36" t="n">
        <f aca="false">IF(D76&gt;$E$3,$E$3,D76)</f>
        <v>0</v>
      </c>
      <c r="M76" s="37" t="n">
        <v>0.15</v>
      </c>
      <c r="N76" s="37" t="n">
        <v>0.15</v>
      </c>
      <c r="O76" s="38" t="n">
        <f aca="false">E76*12</f>
        <v>180</v>
      </c>
      <c r="P76" s="36" t="n">
        <f aca="false">O76*((($B$2-A76)+1)/(($B$2-$B$1)+1))</f>
        <v>167.178082191781</v>
      </c>
      <c r="Q76" s="38" t="n">
        <f aca="false">ROUNDUP(P76,0)</f>
        <v>168</v>
      </c>
      <c r="R76" s="36" t="n">
        <f aca="false">E76*12</f>
        <v>180</v>
      </c>
      <c r="S76" s="38" t="n">
        <f aca="false">ROUNDUP(R76,0)</f>
        <v>180</v>
      </c>
      <c r="T76" s="27" t="n">
        <f aca="false">($C76-$L76)*$M76</f>
        <v>3816.9</v>
      </c>
      <c r="U76" s="27" t="n">
        <f aca="false">ROUNDDOWN(T76,0)</f>
        <v>3816</v>
      </c>
      <c r="V76" s="27" t="n">
        <f aca="false">U76*(($A76-$B$1))/(($B$2-$B$1+1))</f>
        <v>271.824657534247</v>
      </c>
      <c r="W76" s="27" t="n">
        <f aca="false">ROUNDUP(V76,0)</f>
        <v>272</v>
      </c>
      <c r="X76" s="27" t="n">
        <f aca="false">U76-W76-Q76</f>
        <v>3376</v>
      </c>
      <c r="Y76" s="26" t="n">
        <f aca="false">IF(X76&lt;0,0,(ROUNDDOWN(X76,0)))</f>
        <v>3376</v>
      </c>
      <c r="Z76" s="27" t="n">
        <f aca="false">((($C76-$L76)*N76))</f>
        <v>3816.9</v>
      </c>
      <c r="AA76" s="27" t="n">
        <f aca="false">ROUNDDOWN(Z76,0)</f>
        <v>3816</v>
      </c>
      <c r="AB76" s="27" t="n">
        <f aca="false">AA76-S76</f>
        <v>3636</v>
      </c>
      <c r="AC76" s="26" t="n">
        <f aca="false">IF(AB76&lt;0,0,(ROUNDDOWN(AB76,0)))</f>
        <v>3636</v>
      </c>
      <c r="AD76" s="36" t="n">
        <f aca="false">($E$1*M76)*((($B$2-$A76)+1)/(($B$2-$B$1+1)))</f>
        <v>2939.54794520548</v>
      </c>
      <c r="AE76" s="38" t="n">
        <f aca="false">ROUNDDOWN(AD76,0)</f>
        <v>2939</v>
      </c>
      <c r="AF76" s="36" t="n">
        <f aca="false">($E$2*N76)</f>
        <v>3255</v>
      </c>
      <c r="AG76" s="38" t="n">
        <f aca="false">ROUNDDOWN(AF76,0)</f>
        <v>3255</v>
      </c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5.75" hidden="false" customHeight="false" outlineLevel="0" collapsed="false">
      <c r="A77" s="29" t="n">
        <v>41428</v>
      </c>
      <c r="B77" s="30" t="n">
        <v>36161</v>
      </c>
      <c r="C77" s="31" t="n">
        <v>33656</v>
      </c>
      <c r="D77" s="31" t="n">
        <v>372</v>
      </c>
      <c r="E77" s="31" t="n">
        <v>0</v>
      </c>
      <c r="F77" s="32" t="s">
        <v>43</v>
      </c>
      <c r="G77" s="33" t="s">
        <v>40</v>
      </c>
      <c r="H77" s="34"/>
      <c r="I77" s="33" t="s">
        <v>44</v>
      </c>
      <c r="J77" s="33" t="s">
        <v>42</v>
      </c>
      <c r="K77" s="35"/>
      <c r="L77" s="36" t="n">
        <f aca="false">IF(D77&gt;$E$3,$E$3,D77)</f>
        <v>372</v>
      </c>
      <c r="M77" s="37" t="n">
        <v>0.25</v>
      </c>
      <c r="N77" s="37" t="n">
        <v>0.25</v>
      </c>
      <c r="O77" s="38" t="n">
        <f aca="false">E77*12</f>
        <v>0</v>
      </c>
      <c r="P77" s="36" t="n">
        <f aca="false">O77*((($B$2-A77)+1)/(($B$2-$B$1)+1))</f>
        <v>0</v>
      </c>
      <c r="Q77" s="38" t="n">
        <f aca="false">ROUNDUP(P77,0)</f>
        <v>0</v>
      </c>
      <c r="R77" s="36" t="n">
        <f aca="false">E77*12</f>
        <v>0</v>
      </c>
      <c r="S77" s="38" t="n">
        <f aca="false">ROUNDUP(R77,0)</f>
        <v>0</v>
      </c>
      <c r="T77" s="27" t="n">
        <f aca="false">($C77-$L77)*$M77</f>
        <v>8321</v>
      </c>
      <c r="U77" s="27" t="n">
        <f aca="false">ROUNDDOWN(T77,0)</f>
        <v>8321</v>
      </c>
      <c r="V77" s="27" t="n">
        <f aca="false">U77*(($A77-$B$1))/(($B$2-$B$1+1))</f>
        <v>1322.24109589041</v>
      </c>
      <c r="W77" s="27" t="n">
        <f aca="false">ROUNDUP(V77,0)</f>
        <v>1323</v>
      </c>
      <c r="X77" s="27" t="n">
        <f aca="false">U77-W77-Q77</f>
        <v>6998</v>
      </c>
      <c r="Y77" s="26" t="n">
        <f aca="false">IF(X77&lt;0,0,(ROUNDDOWN(X77,0)))</f>
        <v>6998</v>
      </c>
      <c r="Z77" s="27" t="n">
        <f aca="false">((($C77-$L77)*N77))</f>
        <v>8321</v>
      </c>
      <c r="AA77" s="27" t="n">
        <f aca="false">ROUNDDOWN(Z77,0)</f>
        <v>8321</v>
      </c>
      <c r="AB77" s="27" t="n">
        <f aca="false">AA77-S77</f>
        <v>8321</v>
      </c>
      <c r="AC77" s="26" t="n">
        <f aca="false">IF(AB77&lt;0,0,(ROUNDDOWN(AB77,0)))</f>
        <v>8321</v>
      </c>
      <c r="AD77" s="36" t="n">
        <f aca="false">($E$1*M77)*((($B$2-$A77)+1)/(($B$2-$B$1+1)))</f>
        <v>4436.78082191781</v>
      </c>
      <c r="AE77" s="38" t="n">
        <f aca="false">ROUNDDOWN(AD77,0)</f>
        <v>4436</v>
      </c>
      <c r="AF77" s="36" t="n">
        <f aca="false">($E$2*N77)</f>
        <v>5425</v>
      </c>
      <c r="AG77" s="38" t="n">
        <f aca="false">ROUNDDOWN(AF77,0)</f>
        <v>5425</v>
      </c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5.75" hidden="false" customHeight="false" outlineLevel="0" collapsed="false">
      <c r="A78" s="29" t="n">
        <v>41459</v>
      </c>
      <c r="B78" s="40" t="n">
        <v>41275</v>
      </c>
      <c r="C78" s="31" t="n">
        <v>51423</v>
      </c>
      <c r="D78" s="31" t="n">
        <v>123</v>
      </c>
      <c r="E78" s="31" t="n">
        <v>100</v>
      </c>
      <c r="F78" s="32" t="s">
        <v>43</v>
      </c>
      <c r="G78" s="33" t="s">
        <v>40</v>
      </c>
      <c r="H78" s="34"/>
      <c r="I78" s="33" t="s">
        <v>48</v>
      </c>
      <c r="J78" s="33" t="s">
        <v>42</v>
      </c>
      <c r="K78" s="35"/>
      <c r="L78" s="36" t="n">
        <f aca="false">IF(D78&gt;$E$3,$E$3,D78)</f>
        <v>123</v>
      </c>
      <c r="M78" s="37" t="n">
        <v>0.35</v>
      </c>
      <c r="N78" s="37" t="n">
        <v>0.35</v>
      </c>
      <c r="O78" s="38" t="n">
        <f aca="false">E78*12</f>
        <v>1200</v>
      </c>
      <c r="P78" s="36" t="n">
        <f aca="false">O78*((($B$2-A78)+1)/(($B$2-$B$1)+1))</f>
        <v>907.397260273973</v>
      </c>
      <c r="Q78" s="38" t="n">
        <f aca="false">ROUNDUP(P78,0)</f>
        <v>908</v>
      </c>
      <c r="R78" s="36" t="n">
        <f aca="false">E78*12</f>
        <v>1200</v>
      </c>
      <c r="S78" s="38" t="n">
        <f aca="false">ROUNDUP(R78,0)</f>
        <v>1200</v>
      </c>
      <c r="T78" s="27" t="n">
        <f aca="false">($C78-$L78)*$M78</f>
        <v>17955</v>
      </c>
      <c r="U78" s="27" t="n">
        <f aca="false">ROUNDDOWN(T78,0)</f>
        <v>17955</v>
      </c>
      <c r="V78" s="27" t="n">
        <f aca="false">U78*(($A78-$B$1))/(($B$2-$B$1+1))</f>
        <v>4378.06849315068</v>
      </c>
      <c r="W78" s="27" t="n">
        <f aca="false">ROUNDUP(V78,0)</f>
        <v>4379</v>
      </c>
      <c r="X78" s="27" t="n">
        <f aca="false">U78-W78-Q78</f>
        <v>12668</v>
      </c>
      <c r="Y78" s="26" t="n">
        <f aca="false">IF(X78&lt;0,0,(ROUNDDOWN(X78,0)))</f>
        <v>12668</v>
      </c>
      <c r="Z78" s="27" t="n">
        <f aca="false">((($C78-$L78)*N78))</f>
        <v>17955</v>
      </c>
      <c r="AA78" s="27" t="n">
        <f aca="false">ROUNDDOWN(Z78,0)</f>
        <v>17955</v>
      </c>
      <c r="AB78" s="27" t="n">
        <f aca="false">AA78-S78</f>
        <v>16755</v>
      </c>
      <c r="AC78" s="26" t="n">
        <f aca="false">IF(AB78&lt;0,0,(ROUNDDOWN(AB78,0)))</f>
        <v>16755</v>
      </c>
      <c r="AD78" s="36" t="n">
        <f aca="false">($E$1*M78)*((($B$2-$A78)+1)/(($B$2-$B$1+1)))</f>
        <v>5584.27397260274</v>
      </c>
      <c r="AE78" s="38" t="n">
        <f aca="false">ROUNDDOWN(AD78,0)</f>
        <v>5584</v>
      </c>
      <c r="AF78" s="36" t="n">
        <f aca="false">($E$2*N78)</f>
        <v>7595</v>
      </c>
      <c r="AG78" s="38" t="n">
        <f aca="false">ROUNDDOWN(AF78,0)</f>
        <v>7595</v>
      </c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5.75" hidden="false" customHeight="false" outlineLevel="0" collapsed="false">
      <c r="A79" s="29" t="n">
        <v>41491</v>
      </c>
      <c r="B79" s="40" t="n">
        <v>41275</v>
      </c>
      <c r="C79" s="31" t="n">
        <v>67545</v>
      </c>
      <c r="D79" s="31" t="n">
        <v>99</v>
      </c>
      <c r="E79" s="31" t="n">
        <v>0</v>
      </c>
      <c r="F79" s="32" t="s">
        <v>43</v>
      </c>
      <c r="G79" s="33" t="s">
        <v>46</v>
      </c>
      <c r="H79" s="34"/>
      <c r="I79" s="33" t="s">
        <v>41</v>
      </c>
      <c r="J79" s="33" t="s">
        <v>42</v>
      </c>
      <c r="K79" s="35"/>
      <c r="L79" s="36" t="n">
        <f aca="false">IF(D79&gt;$E$3,$E$3,D79)</f>
        <v>99</v>
      </c>
      <c r="M79" s="37" t="n">
        <v>0.18</v>
      </c>
      <c r="N79" s="37" t="n">
        <v>0.18</v>
      </c>
      <c r="O79" s="38" t="n">
        <f aca="false">E79*12</f>
        <v>0</v>
      </c>
      <c r="P79" s="36" t="n">
        <f aca="false">O79*((($B$2-A79)+1)/(($B$2-$B$1)+1))</f>
        <v>0</v>
      </c>
      <c r="Q79" s="38" t="n">
        <f aca="false">ROUNDUP(P79,0)</f>
        <v>0</v>
      </c>
      <c r="R79" s="36" t="n">
        <f aca="false">E79*12</f>
        <v>0</v>
      </c>
      <c r="S79" s="38" t="n">
        <f aca="false">ROUNDUP(R79,0)</f>
        <v>0</v>
      </c>
      <c r="T79" s="27" t="n">
        <f aca="false">($C79-$L79)*$M79</f>
        <v>12140.28</v>
      </c>
      <c r="U79" s="27" t="n">
        <f aca="false">ROUNDDOWN(T79,0)</f>
        <v>12140</v>
      </c>
      <c r="V79" s="27" t="n">
        <f aca="false">U79*(($A79-$B$1))/(($B$2-$B$1+1))</f>
        <v>4024.49315068493</v>
      </c>
      <c r="W79" s="27" t="n">
        <f aca="false">ROUNDUP(V79,0)</f>
        <v>4025</v>
      </c>
      <c r="X79" s="27" t="n">
        <f aca="false">U79-W79-Q79</f>
        <v>8115</v>
      </c>
      <c r="Y79" s="26" t="n">
        <f aca="false">IF(X79&lt;0,0,(ROUNDDOWN(X79,0)))</f>
        <v>8115</v>
      </c>
      <c r="Z79" s="27" t="n">
        <f aca="false">((($C79-$L79)*N79))</f>
        <v>12140.28</v>
      </c>
      <c r="AA79" s="27" t="n">
        <f aca="false">ROUNDDOWN(Z79,0)</f>
        <v>12140</v>
      </c>
      <c r="AB79" s="27" t="n">
        <f aca="false">AA79-S79</f>
        <v>12140</v>
      </c>
      <c r="AC79" s="26" t="n">
        <f aca="false">IF(AB79&lt;0,0,(ROUNDDOWN(AB79,0)))</f>
        <v>12140</v>
      </c>
      <c r="AD79" s="36" t="n">
        <f aca="false">($E$1*M79)*((($B$2-$A79)+1)/(($B$2-$B$1+1)))</f>
        <v>2538.93698630137</v>
      </c>
      <c r="AE79" s="38" t="n">
        <f aca="false">ROUNDDOWN(AD79,0)</f>
        <v>2538</v>
      </c>
      <c r="AF79" s="36" t="n">
        <f aca="false">($E$2*N79)</f>
        <v>3906</v>
      </c>
      <c r="AG79" s="38" t="n">
        <f aca="false">ROUNDDOWN(AF79,0)</f>
        <v>3906</v>
      </c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5.75" hidden="false" customHeight="false" outlineLevel="0" collapsed="false">
      <c r="A80" s="29" t="n">
        <v>41523</v>
      </c>
      <c r="B80" s="40" t="n">
        <v>41275</v>
      </c>
      <c r="C80" s="31" t="n">
        <v>44765</v>
      </c>
      <c r="D80" s="31" t="n">
        <v>5456</v>
      </c>
      <c r="E80" s="31" t="n">
        <v>15</v>
      </c>
      <c r="F80" s="32" t="s">
        <v>43</v>
      </c>
      <c r="G80" s="33" t="s">
        <v>46</v>
      </c>
      <c r="H80" s="34"/>
      <c r="I80" s="33" t="s">
        <v>44</v>
      </c>
      <c r="J80" s="33" t="s">
        <v>42</v>
      </c>
      <c r="K80" s="35"/>
      <c r="L80" s="36" t="n">
        <f aca="false">IF(D80&gt;$E$3,$E$3,D80)</f>
        <v>5000</v>
      </c>
      <c r="M80" s="37" t="n">
        <v>0.28</v>
      </c>
      <c r="N80" s="37" t="n">
        <v>0.28</v>
      </c>
      <c r="O80" s="38" t="n">
        <f aca="false">E80*12</f>
        <v>180</v>
      </c>
      <c r="P80" s="36" t="n">
        <f aca="false">O80*((($B$2-A80)+1)/(($B$2-$B$1)+1))</f>
        <v>104.547945205479</v>
      </c>
      <c r="Q80" s="38" t="n">
        <f aca="false">ROUNDUP(P80,0)</f>
        <v>105</v>
      </c>
      <c r="R80" s="36" t="n">
        <f aca="false">E80*12</f>
        <v>180</v>
      </c>
      <c r="S80" s="38" t="n">
        <f aca="false">ROUNDUP(R80,0)</f>
        <v>180</v>
      </c>
      <c r="T80" s="27" t="n">
        <f aca="false">($C80-$L80)*$M80</f>
        <v>11134.2</v>
      </c>
      <c r="U80" s="27" t="n">
        <f aca="false">ROUNDDOWN(T80,0)</f>
        <v>11134</v>
      </c>
      <c r="V80" s="27" t="n">
        <f aca="false">U80*(($A80-$B$1))/(($B$2-$B$1+1))</f>
        <v>4667.12876712329</v>
      </c>
      <c r="W80" s="27" t="n">
        <f aca="false">ROUNDUP(V80,0)</f>
        <v>4668</v>
      </c>
      <c r="X80" s="27" t="n">
        <f aca="false">U80-W80-Q80</f>
        <v>6361</v>
      </c>
      <c r="Y80" s="26" t="n">
        <f aca="false">IF(X80&lt;0,0,(ROUNDDOWN(X80,0)))</f>
        <v>6361</v>
      </c>
      <c r="Z80" s="27" t="n">
        <f aca="false">((($C80-$L80)*N80))</f>
        <v>11134.2</v>
      </c>
      <c r="AA80" s="27" t="n">
        <f aca="false">ROUNDDOWN(Z80,0)</f>
        <v>11134</v>
      </c>
      <c r="AB80" s="27" t="n">
        <f aca="false">AA80-S80</f>
        <v>10954</v>
      </c>
      <c r="AC80" s="26" t="n">
        <f aca="false">IF(AB80&lt;0,0,(ROUNDDOWN(AB80,0)))</f>
        <v>10954</v>
      </c>
      <c r="AD80" s="36" t="n">
        <f aca="false">($E$1*M80)*((($B$2-$A80)+1)/(($B$2-$B$1+1)))</f>
        <v>3431.49589041096</v>
      </c>
      <c r="AE80" s="38" t="n">
        <f aca="false">ROUNDDOWN(AD80,0)</f>
        <v>3431</v>
      </c>
      <c r="AF80" s="36" t="n">
        <f aca="false">($E$2*N80)</f>
        <v>6076</v>
      </c>
      <c r="AG80" s="38" t="n">
        <f aca="false">ROUNDDOWN(AF80,0)</f>
        <v>6076</v>
      </c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.75" hidden="false" customHeight="false" outlineLevel="0" collapsed="false">
      <c r="A81" s="29" t="n">
        <v>41554</v>
      </c>
      <c r="B81" s="30" t="n">
        <v>35797</v>
      </c>
      <c r="C81" s="31" t="n">
        <v>51423</v>
      </c>
      <c r="D81" s="31" t="n">
        <v>0</v>
      </c>
      <c r="E81" s="31" t="n">
        <v>0</v>
      </c>
      <c r="F81" s="32" t="s">
        <v>43</v>
      </c>
      <c r="G81" s="33" t="s">
        <v>46</v>
      </c>
      <c r="H81" s="34"/>
      <c r="I81" s="33" t="s">
        <v>48</v>
      </c>
      <c r="J81" s="33" t="s">
        <v>42</v>
      </c>
      <c r="K81" s="35"/>
      <c r="L81" s="36" t="n">
        <f aca="false">IF(D81&gt;$E$3,$E$3,D81)</f>
        <v>0</v>
      </c>
      <c r="M81" s="37" t="n">
        <v>0.35</v>
      </c>
      <c r="N81" s="37" t="n">
        <v>0.35</v>
      </c>
      <c r="O81" s="38" t="n">
        <f aca="false">E81*12</f>
        <v>0</v>
      </c>
      <c r="P81" s="36" t="n">
        <f aca="false">O81*((($B$2-A81)+1)/(($B$2-$B$1)+1))</f>
        <v>0</v>
      </c>
      <c r="Q81" s="38" t="n">
        <f aca="false">ROUNDUP(P81,0)</f>
        <v>0</v>
      </c>
      <c r="R81" s="36" t="n">
        <f aca="false">E81*12</f>
        <v>0</v>
      </c>
      <c r="S81" s="38" t="n">
        <f aca="false">ROUNDUP(R81,0)</f>
        <v>0</v>
      </c>
      <c r="T81" s="27" t="n">
        <f aca="false">($C81-$L81)*$M81</f>
        <v>17998.05</v>
      </c>
      <c r="U81" s="27" t="n">
        <f aca="false">ROUNDDOWN(T81,0)</f>
        <v>17998</v>
      </c>
      <c r="V81" s="27" t="n">
        <f aca="false">U81*(($A81-$B$1))/(($B$2-$B$1+1))</f>
        <v>9072.96438356164</v>
      </c>
      <c r="W81" s="27" t="n">
        <f aca="false">ROUNDUP(V81,0)</f>
        <v>9073</v>
      </c>
      <c r="X81" s="27" t="n">
        <f aca="false">U81-W81-Q81</f>
        <v>8925</v>
      </c>
      <c r="Y81" s="26" t="n">
        <f aca="false">IF(X81&lt;0,0,(ROUNDDOWN(X81,0)))</f>
        <v>8925</v>
      </c>
      <c r="Z81" s="27" t="n">
        <f aca="false">((($C81-$L81)*N81))</f>
        <v>17998.05</v>
      </c>
      <c r="AA81" s="27" t="n">
        <f aca="false">ROUNDDOWN(Z81,0)</f>
        <v>17998</v>
      </c>
      <c r="AB81" s="27" t="n">
        <f aca="false">AA81-S81</f>
        <v>17998</v>
      </c>
      <c r="AC81" s="26" t="n">
        <f aca="false">IF(AB81&lt;0,0,(ROUNDDOWN(AB81,0)))</f>
        <v>17998</v>
      </c>
      <c r="AD81" s="36" t="n">
        <f aca="false">($E$1*M81)*((($B$2-$A81)+1)/(($B$2-$B$1+1)))</f>
        <v>3662.15068493151</v>
      </c>
      <c r="AE81" s="38" t="n">
        <f aca="false">ROUNDDOWN(AD81,0)</f>
        <v>3662</v>
      </c>
      <c r="AF81" s="36" t="n">
        <f aca="false">($E$2*N81)</f>
        <v>7595</v>
      </c>
      <c r="AG81" s="38" t="n">
        <f aca="false">ROUNDDOWN(AF81,0)</f>
        <v>7595</v>
      </c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s="5" customFormat="true" ht="12.75" hidden="false" customHeight="false" outlineLevel="0" collapsed="false">
      <c r="A82" s="18" t="n">
        <v>41396</v>
      </c>
      <c r="B82" s="19" t="n">
        <v>32874</v>
      </c>
      <c r="C82" s="20" t="n">
        <v>25446</v>
      </c>
      <c r="D82" s="20" t="n">
        <v>0</v>
      </c>
      <c r="E82" s="20" t="n">
        <v>90</v>
      </c>
      <c r="F82" s="21" t="s">
        <v>43</v>
      </c>
      <c r="G82" s="22" t="s">
        <v>40</v>
      </c>
      <c r="H82" s="23"/>
      <c r="I82" s="22" t="s">
        <v>41</v>
      </c>
      <c r="J82" s="22" t="s">
        <v>42</v>
      </c>
      <c r="K82" s="7"/>
      <c r="L82" s="24" t="n">
        <f aca="false">IF(D82&gt;$E$3,$E$3,D82)</f>
        <v>0</v>
      </c>
      <c r="M82" s="25" t="n">
        <v>0.15</v>
      </c>
      <c r="N82" s="25" t="n">
        <v>0.15</v>
      </c>
      <c r="O82" s="26" t="n">
        <f aca="false">E82*12</f>
        <v>1080</v>
      </c>
      <c r="P82" s="24" t="n">
        <f aca="false">O82*((($B$2-A82)+1)/(($B$2-$B$1)+1))</f>
        <v>1003.06849315068</v>
      </c>
      <c r="Q82" s="26" t="n">
        <f aca="false">ROUNDUP(P82,0)</f>
        <v>1004</v>
      </c>
      <c r="R82" s="24" t="n">
        <f aca="false">E82*12</f>
        <v>1080</v>
      </c>
      <c r="S82" s="26" t="n">
        <f aca="false">ROUNDUP(R82,0)</f>
        <v>1080</v>
      </c>
      <c r="T82" s="27" t="n">
        <f aca="false">($C82-$L82)*$M82</f>
        <v>3816.9</v>
      </c>
      <c r="U82" s="27" t="n">
        <f aca="false">ROUNDDOWN(T82,0)</f>
        <v>3816</v>
      </c>
      <c r="V82" s="27" t="n">
        <f aca="false">U82*(($A82-$B$1))/(($B$2-$B$1+1))</f>
        <v>271.824657534247</v>
      </c>
      <c r="W82" s="27" t="n">
        <f aca="false">ROUNDUP(V82,0)</f>
        <v>272</v>
      </c>
      <c r="X82" s="27" t="n">
        <f aca="false">U82-W82-Q82</f>
        <v>2540</v>
      </c>
      <c r="Y82" s="26" t="n">
        <f aca="false">IF(X82&lt;0,0,(ROUNDDOWN(X82,0)))</f>
        <v>2540</v>
      </c>
      <c r="Z82" s="27" t="n">
        <f aca="false">((($C82-$L82)*N82))</f>
        <v>3816.9</v>
      </c>
      <c r="AA82" s="27" t="n">
        <f aca="false">ROUNDDOWN(Z82,0)</f>
        <v>3816</v>
      </c>
      <c r="AB82" s="27" t="n">
        <f aca="false">AA82-S82</f>
        <v>2736</v>
      </c>
      <c r="AC82" s="26" t="n">
        <f aca="false">IF(AB82&lt;0,0,(ROUNDDOWN(AB82,0)))</f>
        <v>2736</v>
      </c>
      <c r="AD82" s="24" t="n">
        <f aca="false">($E$1*M82)*((($B$2-$A82)+1)/(($B$2-$B$1+1)))</f>
        <v>2939.54794520548</v>
      </c>
      <c r="AE82" s="26" t="n">
        <f aca="false">ROUNDDOWN(AD82,0)</f>
        <v>2939</v>
      </c>
      <c r="AF82" s="24" t="n">
        <f aca="false">($E$2*N82)</f>
        <v>3255</v>
      </c>
      <c r="AG82" s="26" t="n">
        <f aca="false">ROUNDDOWN(AF82,0)</f>
        <v>3255</v>
      </c>
    </row>
    <row r="83" s="5" customFormat="true" ht="12.75" hidden="false" customHeight="false" outlineLevel="0" collapsed="false">
      <c r="A83" s="18" t="n">
        <v>41428</v>
      </c>
      <c r="B83" s="19" t="n">
        <v>35795</v>
      </c>
      <c r="C83" s="20" t="n">
        <v>33656</v>
      </c>
      <c r="D83" s="20" t="n">
        <v>147</v>
      </c>
      <c r="E83" s="20" t="n">
        <v>0</v>
      </c>
      <c r="F83" s="21" t="s">
        <v>43</v>
      </c>
      <c r="G83" s="22" t="s">
        <v>40</v>
      </c>
      <c r="H83" s="23"/>
      <c r="I83" s="22" t="s">
        <v>44</v>
      </c>
      <c r="J83" s="22" t="s">
        <v>42</v>
      </c>
      <c r="K83" s="7"/>
      <c r="L83" s="24" t="n">
        <f aca="false">IF(D83&gt;$E$3,$E$3,D83)</f>
        <v>147</v>
      </c>
      <c r="M83" s="25" t="n">
        <v>0.22</v>
      </c>
      <c r="N83" s="25" t="n">
        <v>0.22</v>
      </c>
      <c r="O83" s="26" t="n">
        <f aca="false">E83*12</f>
        <v>0</v>
      </c>
      <c r="P83" s="24" t="n">
        <f aca="false">O83*((($B$2-A83)+1)/(($B$2-$B$1)+1))</f>
        <v>0</v>
      </c>
      <c r="Q83" s="26" t="n">
        <f aca="false">ROUNDUP(P83,0)</f>
        <v>0</v>
      </c>
      <c r="R83" s="24" t="n">
        <f aca="false">E83*12</f>
        <v>0</v>
      </c>
      <c r="S83" s="26" t="n">
        <f aca="false">ROUNDUP(R83,0)</f>
        <v>0</v>
      </c>
      <c r="T83" s="27" t="n">
        <f aca="false">($C83-$L83)*$M83</f>
        <v>7371.98</v>
      </c>
      <c r="U83" s="27" t="n">
        <f aca="false">ROUNDDOWN(T83,0)</f>
        <v>7371</v>
      </c>
      <c r="V83" s="27" t="n">
        <f aca="false">U83*(($A83-$B$1))/(($B$2-$B$1+1))</f>
        <v>1171.28219178082</v>
      </c>
      <c r="W83" s="27" t="n">
        <f aca="false">ROUNDUP(V83,0)</f>
        <v>1172</v>
      </c>
      <c r="X83" s="27" t="n">
        <f aca="false">U83-W83-Q83</f>
        <v>6199</v>
      </c>
      <c r="Y83" s="26" t="n">
        <f aca="false">IF(X83&lt;0,0,(ROUNDDOWN(X83,0)))</f>
        <v>6199</v>
      </c>
      <c r="Z83" s="27" t="n">
        <f aca="false">((($C83-$L83)*N83))</f>
        <v>7371.98</v>
      </c>
      <c r="AA83" s="27" t="n">
        <f aca="false">ROUNDDOWN(Z83,0)</f>
        <v>7371</v>
      </c>
      <c r="AB83" s="27" t="n">
        <f aca="false">AA83-S83</f>
        <v>7371</v>
      </c>
      <c r="AC83" s="26" t="n">
        <f aca="false">IF(AB83&lt;0,0,(ROUNDDOWN(AB83,0)))</f>
        <v>7371</v>
      </c>
      <c r="AD83" s="24" t="n">
        <f aca="false">($E$1*M83)*((($B$2-$A83)+1)/(($B$2-$B$1+1)))</f>
        <v>3904.36712328767</v>
      </c>
      <c r="AE83" s="26" t="n">
        <f aca="false">ROUNDDOWN(AD83,0)</f>
        <v>3904</v>
      </c>
      <c r="AF83" s="24" t="n">
        <f aca="false">($E$2*N83)</f>
        <v>4774</v>
      </c>
      <c r="AG83" s="26" t="n">
        <f aca="false">ROUNDDOWN(AF83,0)</f>
        <v>4774</v>
      </c>
    </row>
    <row r="84" s="5" customFormat="true" ht="12.75" hidden="false" customHeight="false" outlineLevel="0" collapsed="false">
      <c r="A84" s="18" t="n">
        <v>41459</v>
      </c>
      <c r="B84" s="19" t="n">
        <v>33939</v>
      </c>
      <c r="C84" s="20" t="n">
        <v>51423</v>
      </c>
      <c r="D84" s="20" t="n">
        <v>3735</v>
      </c>
      <c r="E84" s="20" t="n">
        <v>200</v>
      </c>
      <c r="F84" s="21" t="s">
        <v>43</v>
      </c>
      <c r="G84" s="22" t="s">
        <v>40</v>
      </c>
      <c r="H84" s="23"/>
      <c r="I84" s="22" t="s">
        <v>48</v>
      </c>
      <c r="J84" s="22" t="s">
        <v>42</v>
      </c>
      <c r="K84" s="7"/>
      <c r="L84" s="24" t="n">
        <f aca="false">IF(D84&gt;$E$3,$E$3,D84)</f>
        <v>3735</v>
      </c>
      <c r="M84" s="25" t="n">
        <v>0.32</v>
      </c>
      <c r="N84" s="25" t="n">
        <v>0.32</v>
      </c>
      <c r="O84" s="26" t="n">
        <f aca="false">E84*12</f>
        <v>2400</v>
      </c>
      <c r="P84" s="24" t="n">
        <f aca="false">O84*((($B$2-A84)+1)/(($B$2-$B$1)+1))</f>
        <v>1814.79452054795</v>
      </c>
      <c r="Q84" s="26" t="n">
        <f aca="false">ROUNDUP(P84,0)</f>
        <v>1815</v>
      </c>
      <c r="R84" s="24" t="n">
        <f aca="false">E84*12</f>
        <v>2400</v>
      </c>
      <c r="S84" s="26" t="n">
        <f aca="false">ROUNDUP(R84,0)</f>
        <v>2400</v>
      </c>
      <c r="T84" s="27" t="n">
        <f aca="false">($C84-$L84)*$M84</f>
        <v>15260.16</v>
      </c>
      <c r="U84" s="27" t="n">
        <f aca="false">ROUNDDOWN(T84,0)</f>
        <v>15260</v>
      </c>
      <c r="V84" s="27" t="n">
        <f aca="false">U84*(($A84-$B$1))/(($B$2-$B$1+1))</f>
        <v>3720.93150684932</v>
      </c>
      <c r="W84" s="27" t="n">
        <f aca="false">ROUNDUP(V84,0)</f>
        <v>3721</v>
      </c>
      <c r="X84" s="27" t="n">
        <f aca="false">U84-W84-Q84</f>
        <v>9724</v>
      </c>
      <c r="Y84" s="26" t="n">
        <f aca="false">IF(X84&lt;0,0,(ROUNDDOWN(X84,0)))</f>
        <v>9724</v>
      </c>
      <c r="Z84" s="27" t="n">
        <f aca="false">((($C84-$L84)*N84))</f>
        <v>15260.16</v>
      </c>
      <c r="AA84" s="27" t="n">
        <f aca="false">ROUNDDOWN(Z84,0)</f>
        <v>15260</v>
      </c>
      <c r="AB84" s="27" t="n">
        <f aca="false">AA84-S84</f>
        <v>12860</v>
      </c>
      <c r="AC84" s="26" t="n">
        <f aca="false">IF(AB84&lt;0,0,(ROUNDDOWN(AB84,0)))</f>
        <v>12860</v>
      </c>
      <c r="AD84" s="24" t="n">
        <f aca="false">($E$1*M84)*((($B$2-$A84)+1)/(($B$2-$B$1+1)))</f>
        <v>5105.62191780822</v>
      </c>
      <c r="AE84" s="26" t="n">
        <f aca="false">ROUNDDOWN(AD84,0)</f>
        <v>5105</v>
      </c>
      <c r="AF84" s="24" t="n">
        <f aca="false">($E$2*N84)</f>
        <v>6944</v>
      </c>
      <c r="AG84" s="26" t="n">
        <f aca="false">ROUNDDOWN(AF84,0)</f>
        <v>6944</v>
      </c>
    </row>
    <row r="85" s="5" customFormat="true" ht="12.75" hidden="false" customHeight="false" outlineLevel="0" collapsed="false">
      <c r="A85" s="18" t="n">
        <v>41491</v>
      </c>
      <c r="B85" s="19" t="n">
        <v>35795</v>
      </c>
      <c r="C85" s="20" t="n">
        <v>67545</v>
      </c>
      <c r="D85" s="20" t="n">
        <v>53</v>
      </c>
      <c r="E85" s="20" t="n">
        <v>0</v>
      </c>
      <c r="F85" s="21" t="s">
        <v>43</v>
      </c>
      <c r="G85" s="22" t="s">
        <v>46</v>
      </c>
      <c r="H85" s="23"/>
      <c r="I85" s="22" t="s">
        <v>41</v>
      </c>
      <c r="J85" s="22" t="s">
        <v>42</v>
      </c>
      <c r="K85" s="7"/>
      <c r="L85" s="24" t="n">
        <f aca="false">IF(D85&gt;$E$3,$E$3,D85)</f>
        <v>53</v>
      </c>
      <c r="M85" s="25" t="n">
        <v>0.15</v>
      </c>
      <c r="N85" s="25" t="n">
        <v>0.15</v>
      </c>
      <c r="O85" s="26" t="n">
        <f aca="false">E85*12</f>
        <v>0</v>
      </c>
      <c r="P85" s="24" t="n">
        <f aca="false">O85*((($B$2-A85)+1)/(($B$2-$B$1)+1))</f>
        <v>0</v>
      </c>
      <c r="Q85" s="26" t="n">
        <f aca="false">ROUNDUP(P85,0)</f>
        <v>0</v>
      </c>
      <c r="R85" s="24" t="n">
        <f aca="false">E85*12</f>
        <v>0</v>
      </c>
      <c r="S85" s="26" t="n">
        <f aca="false">ROUNDUP(R85,0)</f>
        <v>0</v>
      </c>
      <c r="T85" s="27" t="n">
        <f aca="false">($C85-$L85)*$M85</f>
        <v>10123.8</v>
      </c>
      <c r="U85" s="27" t="n">
        <f aca="false">ROUNDDOWN(T85,0)</f>
        <v>10123</v>
      </c>
      <c r="V85" s="27" t="n">
        <f aca="false">U85*(($A85-$B$1))/(($B$2-$B$1+1))</f>
        <v>3355.84383561644</v>
      </c>
      <c r="W85" s="27" t="n">
        <f aca="false">ROUNDUP(V85,0)</f>
        <v>3356</v>
      </c>
      <c r="X85" s="27" t="n">
        <f aca="false">U85-W85-Q85</f>
        <v>6767</v>
      </c>
      <c r="Y85" s="26" t="n">
        <f aca="false">IF(X85&lt;0,0,(ROUNDDOWN(X85,0)))</f>
        <v>6767</v>
      </c>
      <c r="Z85" s="27" t="n">
        <f aca="false">((($C85-$L85)*N85))</f>
        <v>10123.8</v>
      </c>
      <c r="AA85" s="27" t="n">
        <f aca="false">ROUNDDOWN(Z85,0)</f>
        <v>10123</v>
      </c>
      <c r="AB85" s="27" t="n">
        <f aca="false">AA85-S85</f>
        <v>10123</v>
      </c>
      <c r="AC85" s="26" t="n">
        <f aca="false">IF(AB85&lt;0,0,(ROUNDDOWN(AB85,0)))</f>
        <v>10123</v>
      </c>
      <c r="AD85" s="24" t="n">
        <f aca="false">($E$1*M85)*((($B$2-$A85)+1)/(($B$2-$B$1+1)))</f>
        <v>2115.78082191781</v>
      </c>
      <c r="AE85" s="26" t="n">
        <f aca="false">ROUNDDOWN(AD85,0)</f>
        <v>2115</v>
      </c>
      <c r="AF85" s="24" t="n">
        <f aca="false">($E$2*N85)</f>
        <v>3255</v>
      </c>
      <c r="AG85" s="26" t="n">
        <f aca="false">ROUNDDOWN(AF85,0)</f>
        <v>3255</v>
      </c>
    </row>
    <row r="86" s="5" customFormat="true" ht="12.75" hidden="false" customHeight="false" outlineLevel="0" collapsed="false">
      <c r="A86" s="18" t="n">
        <v>41523</v>
      </c>
      <c r="B86" s="19" t="n">
        <v>35034</v>
      </c>
      <c r="C86" s="20" t="n">
        <v>44765</v>
      </c>
      <c r="D86" s="20" t="n">
        <v>0</v>
      </c>
      <c r="E86" s="20" t="n">
        <v>0</v>
      </c>
      <c r="F86" s="21" t="s">
        <v>43</v>
      </c>
      <c r="G86" s="22" t="s">
        <v>46</v>
      </c>
      <c r="H86" s="23"/>
      <c r="I86" s="22" t="s">
        <v>44</v>
      </c>
      <c r="J86" s="22" t="s">
        <v>42</v>
      </c>
      <c r="K86" s="7"/>
      <c r="L86" s="24" t="n">
        <f aca="false">IF(D86&gt;$E$3,$E$3,D86)</f>
        <v>0</v>
      </c>
      <c r="M86" s="25" t="n">
        <v>0.22</v>
      </c>
      <c r="N86" s="25" t="n">
        <v>0.22</v>
      </c>
      <c r="O86" s="26" t="n">
        <f aca="false">E86*12</f>
        <v>0</v>
      </c>
      <c r="P86" s="24" t="n">
        <f aca="false">O86*((($B$2-A86)+1)/(($B$2-$B$1)+1))</f>
        <v>0</v>
      </c>
      <c r="Q86" s="26" t="n">
        <f aca="false">ROUNDUP(P86,0)</f>
        <v>0</v>
      </c>
      <c r="R86" s="24" t="n">
        <f aca="false">E86*12</f>
        <v>0</v>
      </c>
      <c r="S86" s="26" t="n">
        <f aca="false">ROUNDUP(R86,0)</f>
        <v>0</v>
      </c>
      <c r="T86" s="27" t="n">
        <f aca="false">($C86-$L86)*$M86</f>
        <v>9848.3</v>
      </c>
      <c r="U86" s="27" t="n">
        <f aca="false">ROUNDDOWN(T86,0)</f>
        <v>9848</v>
      </c>
      <c r="V86" s="27" t="n">
        <f aca="false">U86*(($A86-$B$1))/(($B$2-$B$1+1))</f>
        <v>4128.06575342466</v>
      </c>
      <c r="W86" s="27" t="n">
        <f aca="false">ROUNDUP(V86,0)</f>
        <v>4129</v>
      </c>
      <c r="X86" s="27" t="n">
        <f aca="false">U86-W86-Q86</f>
        <v>5719</v>
      </c>
      <c r="Y86" s="26" t="n">
        <f aca="false">IF(X86&lt;0,0,(ROUNDDOWN(X86,0)))</f>
        <v>5719</v>
      </c>
      <c r="Z86" s="27" t="n">
        <f aca="false">((($C86-$L86)*N86))</f>
        <v>9848.3</v>
      </c>
      <c r="AA86" s="27" t="n">
        <f aca="false">ROUNDDOWN(Z86,0)</f>
        <v>9848</v>
      </c>
      <c r="AB86" s="27" t="n">
        <f aca="false">AA86-S86</f>
        <v>9848</v>
      </c>
      <c r="AC86" s="26" t="n">
        <f aca="false">IF(AB86&lt;0,0,(ROUNDDOWN(AB86,0)))</f>
        <v>9848</v>
      </c>
      <c r="AD86" s="24" t="n">
        <f aca="false">($E$1*M86)*((($B$2-$A86)+1)/(($B$2-$B$1+1)))</f>
        <v>2696.17534246575</v>
      </c>
      <c r="AE86" s="26" t="n">
        <f aca="false">ROUNDDOWN(AD86,0)</f>
        <v>2696</v>
      </c>
      <c r="AF86" s="24" t="n">
        <f aca="false">($E$2*N86)</f>
        <v>4774</v>
      </c>
      <c r="AG86" s="26" t="n">
        <f aca="false">ROUNDDOWN(AF86,0)</f>
        <v>4774</v>
      </c>
    </row>
    <row r="87" s="5" customFormat="true" ht="12.75" hidden="false" customHeight="false" outlineLevel="0" collapsed="false">
      <c r="A87" s="18" t="n">
        <v>41554</v>
      </c>
      <c r="B87" s="19" t="n">
        <v>35795</v>
      </c>
      <c r="C87" s="20" t="n">
        <v>51423</v>
      </c>
      <c r="D87" s="20" t="n">
        <v>284</v>
      </c>
      <c r="E87" s="20" t="n">
        <v>15</v>
      </c>
      <c r="F87" s="21" t="s">
        <v>43</v>
      </c>
      <c r="G87" s="22" t="s">
        <v>46</v>
      </c>
      <c r="H87" s="23"/>
      <c r="I87" s="22" t="s">
        <v>48</v>
      </c>
      <c r="J87" s="22" t="s">
        <v>42</v>
      </c>
      <c r="K87" s="7"/>
      <c r="L87" s="24" t="n">
        <f aca="false">IF(D87&gt;$E$3,$E$3,D87)</f>
        <v>284</v>
      </c>
      <c r="M87" s="25" t="n">
        <v>0.32</v>
      </c>
      <c r="N87" s="25" t="n">
        <v>0.32</v>
      </c>
      <c r="O87" s="26" t="n">
        <f aca="false">E87*12</f>
        <v>180</v>
      </c>
      <c r="P87" s="24" t="n">
        <f aca="false">O87*((($B$2-A87)+1)/(($B$2-$B$1)+1))</f>
        <v>89.2602739726027</v>
      </c>
      <c r="Q87" s="26" t="n">
        <f aca="false">ROUNDUP(P87,0)</f>
        <v>90</v>
      </c>
      <c r="R87" s="24" t="n">
        <f aca="false">E87*12</f>
        <v>180</v>
      </c>
      <c r="S87" s="26" t="n">
        <f aca="false">ROUNDUP(R87,0)</f>
        <v>180</v>
      </c>
      <c r="T87" s="27" t="n">
        <f aca="false">($C87-$L87)*$M87</f>
        <v>16364.48</v>
      </c>
      <c r="U87" s="27" t="n">
        <f aca="false">ROUNDDOWN(T87,0)</f>
        <v>16364</v>
      </c>
      <c r="V87" s="27" t="n">
        <f aca="false">U87*(($A87-$B$1))/(($B$2-$B$1+1))</f>
        <v>8249.24931506849</v>
      </c>
      <c r="W87" s="27" t="n">
        <f aca="false">ROUNDUP(V87,0)</f>
        <v>8250</v>
      </c>
      <c r="X87" s="27" t="n">
        <f aca="false">U87-W87-Q87</f>
        <v>8024</v>
      </c>
      <c r="Y87" s="26" t="n">
        <f aca="false">IF(X87&lt;0,0,(ROUNDDOWN(X87,0)))</f>
        <v>8024</v>
      </c>
      <c r="Z87" s="27" t="n">
        <f aca="false">((($C87-$L87)*N87))</f>
        <v>16364.48</v>
      </c>
      <c r="AA87" s="27" t="n">
        <f aca="false">ROUNDDOWN(Z87,0)</f>
        <v>16364</v>
      </c>
      <c r="AB87" s="27" t="n">
        <f aca="false">AA87-S87</f>
        <v>16184</v>
      </c>
      <c r="AC87" s="26" t="n">
        <f aca="false">IF(AB87&lt;0,0,(ROUNDDOWN(AB87,0)))</f>
        <v>16184</v>
      </c>
      <c r="AD87" s="24" t="n">
        <f aca="false">($E$1*M87)*((($B$2-$A87)+1)/(($B$2-$B$1+1)))</f>
        <v>3348.25205479452</v>
      </c>
      <c r="AE87" s="26" t="n">
        <f aca="false">ROUNDDOWN(AD87,0)</f>
        <v>3348</v>
      </c>
      <c r="AF87" s="24" t="n">
        <f aca="false">($E$2*N87)</f>
        <v>6944</v>
      </c>
      <c r="AG87" s="26" t="n">
        <f aca="false">ROUNDDOWN(AF87,0)</f>
        <v>6944</v>
      </c>
    </row>
    <row r="88" s="39" customFormat="true" ht="12.95" hidden="false" customHeight="true" outlineLevel="0" collapsed="false">
      <c r="A88" s="29" t="n">
        <v>41617</v>
      </c>
      <c r="B88" s="30" t="n">
        <v>36161</v>
      </c>
      <c r="C88" s="31" t="n">
        <v>71222</v>
      </c>
      <c r="D88" s="31" t="n">
        <v>7000</v>
      </c>
      <c r="E88" s="31" t="n">
        <v>10</v>
      </c>
      <c r="F88" s="32" t="s">
        <v>39</v>
      </c>
      <c r="G88" s="33" t="s">
        <v>46</v>
      </c>
      <c r="H88" s="34" t="n">
        <v>105</v>
      </c>
      <c r="I88" s="33" t="s">
        <v>41</v>
      </c>
      <c r="J88" s="33" t="s">
        <v>49</v>
      </c>
      <c r="K88" s="35"/>
      <c r="L88" s="36" t="n">
        <f aca="false">IF(D88&gt;$E$3,$E$3,D88)</f>
        <v>5000</v>
      </c>
      <c r="M88" s="37" t="n">
        <v>0.16</v>
      </c>
      <c r="N88" s="37" t="n">
        <v>0.17</v>
      </c>
      <c r="O88" s="38" t="n">
        <f aca="false">E88*(($B$2-$B$1+1)/7)</f>
        <v>521.428571428571</v>
      </c>
      <c r="P88" s="36" t="n">
        <f aca="false">O88*((($B$2-A88)+1)/(($B$2-$B$1)+1))</f>
        <v>168.571428571429</v>
      </c>
      <c r="Q88" s="38" t="n">
        <f aca="false">ROUNDUP(P88,0)</f>
        <v>169</v>
      </c>
      <c r="R88" s="36" t="n">
        <f aca="false">E88*(($B$4-$B$3+1)/7)</f>
        <v>521.428571428571</v>
      </c>
      <c r="S88" s="38" t="n">
        <f aca="false">ROUNDUP(R88,0)</f>
        <v>522</v>
      </c>
      <c r="T88" s="27" t="n">
        <f aca="false">($C88-$L88)*$M88</f>
        <v>10595.52</v>
      </c>
      <c r="U88" s="27" t="n">
        <f aca="false">ROUNDDOWN(T88,0)</f>
        <v>10595</v>
      </c>
      <c r="V88" s="27" t="n">
        <f aca="false">U88*(($A88-$B$1))/(($B$2-$B$1+1))</f>
        <v>7169.76712328767</v>
      </c>
      <c r="W88" s="27" t="n">
        <f aca="false">ROUNDUP(V88,0)</f>
        <v>7170</v>
      </c>
      <c r="X88" s="27" t="n">
        <f aca="false">U88-W88-Q88</f>
        <v>3256</v>
      </c>
      <c r="Y88" s="26" t="n">
        <f aca="false">IF(X88&lt;0,0,(ROUNDDOWN(X88,0)))</f>
        <v>3256</v>
      </c>
      <c r="Z88" s="27" t="n">
        <f aca="false">((($C88-$L88)*N88))</f>
        <v>11257.74</v>
      </c>
      <c r="AA88" s="27" t="n">
        <f aca="false">ROUNDDOWN(Z88,0)</f>
        <v>11257</v>
      </c>
      <c r="AB88" s="27" t="n">
        <f aca="false">AA88-S88</f>
        <v>10735</v>
      </c>
      <c r="AC88" s="26" t="n">
        <f aca="false">IF(AB88&lt;0,0,(ROUNDDOWN(AB88,0)))</f>
        <v>10735</v>
      </c>
      <c r="AD88" s="36"/>
      <c r="AE88" s="38"/>
      <c r="AF88" s="36"/>
      <c r="AG88" s="38"/>
    </row>
    <row r="89" customFormat="false" ht="15.75" hidden="false" customHeight="false" outlineLevel="0" collapsed="false">
      <c r="A89" s="29" t="n">
        <v>41370</v>
      </c>
      <c r="B89" s="40" t="n">
        <v>40923</v>
      </c>
      <c r="C89" s="31" t="n">
        <v>28000</v>
      </c>
      <c r="D89" s="31" t="n">
        <v>153</v>
      </c>
      <c r="E89" s="31" t="n">
        <v>37</v>
      </c>
      <c r="F89" s="32" t="s">
        <v>39</v>
      </c>
      <c r="G89" s="33" t="s">
        <v>46</v>
      </c>
      <c r="H89" s="34" t="n">
        <v>135</v>
      </c>
      <c r="I89" s="33" t="s">
        <v>41</v>
      </c>
      <c r="J89" s="33" t="s">
        <v>49</v>
      </c>
      <c r="K89" s="35"/>
      <c r="L89" s="36" t="n">
        <f aca="false">IF(D89&gt;$E$3,$E$3,D89)</f>
        <v>153</v>
      </c>
      <c r="M89" s="37" t="n">
        <v>0.22</v>
      </c>
      <c r="N89" s="37" t="n">
        <v>0.23</v>
      </c>
      <c r="O89" s="38" t="n">
        <f aca="false">E89*(($B$2-$B$1+1)/7)</f>
        <v>1929.28571428571</v>
      </c>
      <c r="P89" s="36" t="n">
        <f aca="false">O89*((($B$2-A89)+1)/(($B$2-$B$1)+1))</f>
        <v>1929.28571428571</v>
      </c>
      <c r="Q89" s="38" t="n">
        <f aca="false">ROUNDUP(P89,0)</f>
        <v>1930</v>
      </c>
      <c r="R89" s="36" t="n">
        <f aca="false">E89*(($B$4-$B$3+1)/7)</f>
        <v>1929.28571428571</v>
      </c>
      <c r="S89" s="38" t="n">
        <f aca="false">ROUNDUP(R89,0)</f>
        <v>1930</v>
      </c>
      <c r="T89" s="27" t="n">
        <f aca="false">($C89-$L89)*$M89</f>
        <v>6126.34</v>
      </c>
      <c r="U89" s="27" t="n">
        <f aca="false">ROUNDDOWN(T89,0)</f>
        <v>6126</v>
      </c>
      <c r="V89" s="27" t="n">
        <f aca="false">U89*(($A89-$B$1))/(($B$2-$B$1+1))</f>
        <v>0</v>
      </c>
      <c r="W89" s="27" t="n">
        <f aca="false">ROUNDUP(V89,0)</f>
        <v>0</v>
      </c>
      <c r="X89" s="27" t="n">
        <f aca="false">U89-W89-Q89</f>
        <v>4196</v>
      </c>
      <c r="Y89" s="26" t="n">
        <f aca="false">IF(X89&lt;0,0,(ROUNDDOWN(X89,0)))</f>
        <v>4196</v>
      </c>
      <c r="Z89" s="27" t="n">
        <f aca="false">((($C89-$L89)*N89))</f>
        <v>6404.81</v>
      </c>
      <c r="AA89" s="27" t="n">
        <f aca="false">ROUNDDOWN(Z89,0)</f>
        <v>6404</v>
      </c>
      <c r="AB89" s="27" t="n">
        <f aca="false">AA89-S89</f>
        <v>4474</v>
      </c>
      <c r="AC89" s="26" t="n">
        <f aca="false">IF(AB89&lt;0,0,(ROUNDDOWN(AB89,0)))</f>
        <v>4474</v>
      </c>
      <c r="AD89" s="36"/>
      <c r="AE89" s="38"/>
      <c r="AF89" s="36"/>
      <c r="AG89" s="38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5.75" hidden="false" customHeight="false" outlineLevel="0" collapsed="false">
      <c r="A90" s="29" t="n">
        <v>41459</v>
      </c>
      <c r="B90" s="30" t="n">
        <v>35797</v>
      </c>
      <c r="C90" s="31" t="n">
        <v>51423</v>
      </c>
      <c r="D90" s="31" t="n">
        <v>9000</v>
      </c>
      <c r="E90" s="31" t="n">
        <v>30</v>
      </c>
      <c r="F90" s="32" t="s">
        <v>39</v>
      </c>
      <c r="G90" s="33" t="s">
        <v>46</v>
      </c>
      <c r="H90" s="34" t="n">
        <v>150</v>
      </c>
      <c r="I90" s="33" t="s">
        <v>44</v>
      </c>
      <c r="J90" s="33" t="s">
        <v>49</v>
      </c>
      <c r="K90" s="35"/>
      <c r="L90" s="36" t="n">
        <f aca="false">IF(D90&gt;$E$3,$E$3,D90)</f>
        <v>5000</v>
      </c>
      <c r="M90" s="37" t="n">
        <v>0.25</v>
      </c>
      <c r="N90" s="37" t="n">
        <v>0.26</v>
      </c>
      <c r="O90" s="38" t="n">
        <f aca="false">E90*(($B$2-$B$1+1)/7)</f>
        <v>1564.28571428571</v>
      </c>
      <c r="P90" s="36" t="n">
        <f aca="false">O90*((($B$2-A90)+1)/(($B$2-$B$1)+1))</f>
        <v>1182.85714285714</v>
      </c>
      <c r="Q90" s="38" t="n">
        <f aca="false">ROUNDUP(P90,0)</f>
        <v>1183</v>
      </c>
      <c r="R90" s="36" t="n">
        <f aca="false">E90*(($B$4-$B$3+1)/7)</f>
        <v>1564.28571428571</v>
      </c>
      <c r="S90" s="38" t="n">
        <f aca="false">ROUNDUP(R90,0)</f>
        <v>1565</v>
      </c>
      <c r="T90" s="27" t="n">
        <f aca="false">($C90-$L90)*$M90</f>
        <v>11605.75</v>
      </c>
      <c r="U90" s="27" t="n">
        <f aca="false">ROUNDDOWN(T90,0)</f>
        <v>11605</v>
      </c>
      <c r="V90" s="27" t="n">
        <f aca="false">U90*(($A90-$B$1))/(($B$2-$B$1+1))</f>
        <v>2829.71232876712</v>
      </c>
      <c r="W90" s="27" t="n">
        <f aca="false">ROUNDUP(V90,0)</f>
        <v>2830</v>
      </c>
      <c r="X90" s="27" t="n">
        <f aca="false">U90-W90-Q90</f>
        <v>7592</v>
      </c>
      <c r="Y90" s="26" t="n">
        <f aca="false">IF(X90&lt;0,0,(ROUNDDOWN(X90,0)))</f>
        <v>7592</v>
      </c>
      <c r="Z90" s="27" t="n">
        <f aca="false">((($C90-$L90)*N90))</f>
        <v>12069.98</v>
      </c>
      <c r="AA90" s="27" t="n">
        <f aca="false">ROUNDDOWN(Z90,0)</f>
        <v>12069</v>
      </c>
      <c r="AB90" s="27" t="n">
        <f aca="false">AA90-S90</f>
        <v>10504</v>
      </c>
      <c r="AC90" s="26" t="n">
        <f aca="false">IF(AB90&lt;0,0,(ROUNDDOWN(AB90,0)))</f>
        <v>10504</v>
      </c>
      <c r="AD90" s="36"/>
      <c r="AE90" s="38"/>
      <c r="AF90" s="36"/>
      <c r="AG90" s="38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5.75" hidden="false" customHeight="false" outlineLevel="0" collapsed="false">
      <c r="A91" s="29" t="n">
        <v>41487</v>
      </c>
      <c r="B91" s="40" t="n">
        <v>40923</v>
      </c>
      <c r="C91" s="31" t="n">
        <v>34987</v>
      </c>
      <c r="D91" s="31" t="n">
        <v>0</v>
      </c>
      <c r="E91" s="31" t="n">
        <v>4</v>
      </c>
      <c r="F91" s="32" t="s">
        <v>39</v>
      </c>
      <c r="G91" s="33" t="s">
        <v>40</v>
      </c>
      <c r="H91" s="34" t="n">
        <v>94</v>
      </c>
      <c r="I91" s="33" t="s">
        <v>41</v>
      </c>
      <c r="J91" s="33" t="s">
        <v>49</v>
      </c>
      <c r="K91" s="35"/>
      <c r="L91" s="36" t="n">
        <f aca="false">IF(D91&gt;$E$3,$E$3,D91)</f>
        <v>0</v>
      </c>
      <c r="M91" s="37" t="n">
        <v>0.1</v>
      </c>
      <c r="N91" s="37" t="n">
        <v>0.11</v>
      </c>
      <c r="O91" s="38" t="n">
        <f aca="false">E91*(($B$2-$B$1+1)/7)</f>
        <v>208.571428571429</v>
      </c>
      <c r="P91" s="36" t="n">
        <f aca="false">O91*((($B$2-A91)+1)/(($B$2-$B$1)+1))</f>
        <v>141.714285714286</v>
      </c>
      <c r="Q91" s="38" t="n">
        <f aca="false">ROUNDUP(P91,0)</f>
        <v>142</v>
      </c>
      <c r="R91" s="36" t="n">
        <f aca="false">E91*(($B$4-$B$3+1)/7)</f>
        <v>208.571428571429</v>
      </c>
      <c r="S91" s="38" t="n">
        <f aca="false">ROUNDUP(R91,0)</f>
        <v>209</v>
      </c>
      <c r="T91" s="27" t="n">
        <f aca="false">($C91-$L91)*$M91</f>
        <v>3498.7</v>
      </c>
      <c r="U91" s="27" t="n">
        <f aca="false">ROUNDDOWN(T91,0)</f>
        <v>3498</v>
      </c>
      <c r="V91" s="27" t="n">
        <f aca="false">U91*(($A91-$B$1))/(($B$2-$B$1+1))</f>
        <v>1121.27671232877</v>
      </c>
      <c r="W91" s="27" t="n">
        <f aca="false">ROUNDUP(V91,0)</f>
        <v>1122</v>
      </c>
      <c r="X91" s="27" t="n">
        <f aca="false">U91-W91-Q91</f>
        <v>2234</v>
      </c>
      <c r="Y91" s="26" t="n">
        <f aca="false">IF(X91&lt;0,0,(ROUNDDOWN(X91,0)))</f>
        <v>2234</v>
      </c>
      <c r="Z91" s="27" t="n">
        <f aca="false">((($C91-$L91)*N91))</f>
        <v>3848.57</v>
      </c>
      <c r="AA91" s="27" t="n">
        <f aca="false">ROUNDDOWN(Z91,0)</f>
        <v>3848</v>
      </c>
      <c r="AB91" s="27" t="n">
        <f aca="false">AA91-S91</f>
        <v>3639</v>
      </c>
      <c r="AC91" s="26" t="n">
        <f aca="false">IF(AB91&lt;0,0,(ROUNDDOWN(AB91,0)))</f>
        <v>3639</v>
      </c>
      <c r="AD91" s="36"/>
      <c r="AE91" s="38"/>
      <c r="AF91" s="36"/>
      <c r="AG91" s="38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5.75" hidden="false" customHeight="false" outlineLevel="0" collapsed="false">
      <c r="A92" s="29" t="n">
        <v>41564</v>
      </c>
      <c r="B92" s="40" t="n">
        <v>35796</v>
      </c>
      <c r="C92" s="31" t="n">
        <v>85674</v>
      </c>
      <c r="D92" s="31" t="n">
        <v>0</v>
      </c>
      <c r="E92" s="31" t="n">
        <v>8</v>
      </c>
      <c r="F92" s="32" t="s">
        <v>39</v>
      </c>
      <c r="G92" s="33" t="s">
        <v>40</v>
      </c>
      <c r="H92" s="34" t="n">
        <v>100</v>
      </c>
      <c r="I92" s="33" t="s">
        <v>41</v>
      </c>
      <c r="J92" s="33" t="s">
        <v>49</v>
      </c>
      <c r="K92" s="35"/>
      <c r="L92" s="36" t="n">
        <f aca="false">IF(D92&gt;$E$3,$E$3,D92)</f>
        <v>0</v>
      </c>
      <c r="M92" s="37" t="n">
        <v>0.12</v>
      </c>
      <c r="N92" s="37" t="n">
        <v>0.13</v>
      </c>
      <c r="O92" s="38" t="n">
        <f aca="false">E92*(($B$2-$B$1+1)/7)</f>
        <v>417.142857142857</v>
      </c>
      <c r="P92" s="36" t="n">
        <f aca="false">O92*((($B$2-A92)+1)/(($B$2-$B$1)+1))</f>
        <v>195.428571428571</v>
      </c>
      <c r="Q92" s="38" t="n">
        <f aca="false">ROUNDUP(P92,0)</f>
        <v>196</v>
      </c>
      <c r="R92" s="36" t="n">
        <f aca="false">E92*(($B$4-$B$3+1)/7)</f>
        <v>417.142857142857</v>
      </c>
      <c r="S92" s="38" t="n">
        <f aca="false">ROUNDUP(R92,0)</f>
        <v>418</v>
      </c>
      <c r="T92" s="27" t="n">
        <f aca="false">($C92-$L92)*$M92</f>
        <v>10280.88</v>
      </c>
      <c r="U92" s="27" t="n">
        <f aca="false">ROUNDDOWN(T92,0)</f>
        <v>10280</v>
      </c>
      <c r="V92" s="27" t="n">
        <f aca="false">U92*(($A92-$B$1))/(($B$2-$B$1+1))</f>
        <v>5463.8904109589</v>
      </c>
      <c r="W92" s="27" t="n">
        <f aca="false">ROUNDUP(V92,0)</f>
        <v>5464</v>
      </c>
      <c r="X92" s="27" t="n">
        <f aca="false">U92-W92-Q92</f>
        <v>4620</v>
      </c>
      <c r="Y92" s="26" t="n">
        <f aca="false">IF(X92&lt;0,0,(ROUNDDOWN(X92,0)))</f>
        <v>4620</v>
      </c>
      <c r="Z92" s="27" t="n">
        <f aca="false">((($C92-$L92)*N92))</f>
        <v>11137.62</v>
      </c>
      <c r="AA92" s="27" t="n">
        <f aca="false">ROUNDDOWN(Z92,0)</f>
        <v>11137</v>
      </c>
      <c r="AB92" s="27" t="n">
        <f aca="false">AA92-S92</f>
        <v>10719</v>
      </c>
      <c r="AC92" s="26" t="n">
        <f aca="false">IF(AB92&lt;0,0,(ROUNDDOWN(AB92,0)))</f>
        <v>10719</v>
      </c>
      <c r="AD92" s="36"/>
      <c r="AE92" s="38"/>
      <c r="AF92" s="36"/>
      <c r="AG92" s="38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5.75" hidden="false" customHeight="false" outlineLevel="0" collapsed="false">
      <c r="A93" s="29" t="n">
        <v>41589</v>
      </c>
      <c r="B93" s="30" t="n">
        <v>35797</v>
      </c>
      <c r="C93" s="31" t="n">
        <v>63546</v>
      </c>
      <c r="D93" s="31" t="n">
        <v>0</v>
      </c>
      <c r="E93" s="31" t="n">
        <v>10</v>
      </c>
      <c r="F93" s="32" t="s">
        <v>39</v>
      </c>
      <c r="G93" s="33" t="s">
        <v>40</v>
      </c>
      <c r="H93" s="34" t="n">
        <v>105</v>
      </c>
      <c r="I93" s="33" t="s">
        <v>41</v>
      </c>
      <c r="J93" s="33" t="s">
        <v>49</v>
      </c>
      <c r="K93" s="35"/>
      <c r="L93" s="36" t="n">
        <f aca="false">IF(D93&gt;$E$3,$E$3,D93)</f>
        <v>0</v>
      </c>
      <c r="M93" s="37" t="n">
        <v>0.13</v>
      </c>
      <c r="N93" s="37" t="n">
        <v>0.14</v>
      </c>
      <c r="O93" s="38" t="n">
        <f aca="false">E93*(($B$2-$B$1+1)/7)</f>
        <v>521.428571428571</v>
      </c>
      <c r="P93" s="36" t="n">
        <f aca="false">O93*((($B$2-A93)+1)/(($B$2-$B$1)+1))</f>
        <v>208.571428571429</v>
      </c>
      <c r="Q93" s="38" t="n">
        <f aca="false">ROUNDUP(P93,0)</f>
        <v>209</v>
      </c>
      <c r="R93" s="36" t="n">
        <f aca="false">E93*(($B$4-$B$3+1)/7)</f>
        <v>521.428571428571</v>
      </c>
      <c r="S93" s="38" t="n">
        <f aca="false">ROUNDUP(R93,0)</f>
        <v>522</v>
      </c>
      <c r="T93" s="27" t="n">
        <f aca="false">($C93-$L93)*$M93</f>
        <v>8260.98</v>
      </c>
      <c r="U93" s="27" t="n">
        <f aca="false">ROUNDDOWN(T93,0)</f>
        <v>8260</v>
      </c>
      <c r="V93" s="27" t="n">
        <f aca="false">U93*(($A93-$B$1))/(($B$2-$B$1+1))</f>
        <v>4956</v>
      </c>
      <c r="W93" s="27" t="n">
        <f aca="false">ROUNDUP(V93,0)</f>
        <v>4956</v>
      </c>
      <c r="X93" s="27" t="n">
        <f aca="false">U93-W93-Q93</f>
        <v>3095</v>
      </c>
      <c r="Y93" s="26" t="n">
        <f aca="false">IF(X93&lt;0,0,(ROUNDDOWN(X93,0)))</f>
        <v>3095</v>
      </c>
      <c r="Z93" s="27" t="n">
        <f aca="false">((($C93-$L93)*N93))</f>
        <v>8896.44</v>
      </c>
      <c r="AA93" s="27" t="n">
        <f aca="false">ROUNDDOWN(Z93,0)</f>
        <v>8896</v>
      </c>
      <c r="AB93" s="27" t="n">
        <f aca="false">AA93-S93</f>
        <v>8374</v>
      </c>
      <c r="AC93" s="26" t="n">
        <f aca="false">IF(AB93&lt;0,0,(ROUNDDOWN(AB93,0)))</f>
        <v>8374</v>
      </c>
      <c r="AD93" s="36"/>
      <c r="AE93" s="38"/>
      <c r="AF93" s="36"/>
      <c r="AG93" s="38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5.75" hidden="false" customHeight="false" outlineLevel="0" collapsed="false">
      <c r="A94" s="29" t="n">
        <v>41617</v>
      </c>
      <c r="B94" s="40" t="n">
        <v>41275</v>
      </c>
      <c r="C94" s="31" t="n">
        <v>87654</v>
      </c>
      <c r="D94" s="31" t="n">
        <v>6500</v>
      </c>
      <c r="E94" s="31" t="n">
        <v>22</v>
      </c>
      <c r="F94" s="32" t="s">
        <v>39</v>
      </c>
      <c r="G94" s="33" t="s">
        <v>40</v>
      </c>
      <c r="H94" s="34" t="n">
        <v>145</v>
      </c>
      <c r="I94" s="33" t="s">
        <v>41</v>
      </c>
      <c r="J94" s="33" t="s">
        <v>49</v>
      </c>
      <c r="K94" s="35"/>
      <c r="L94" s="36" t="n">
        <f aca="false">IF(D94&gt;$E$3,$E$3,D94)</f>
        <v>5000</v>
      </c>
      <c r="M94" s="37" t="n">
        <v>0.21</v>
      </c>
      <c r="N94" s="37" t="n">
        <v>0.22</v>
      </c>
      <c r="O94" s="38" t="n">
        <f aca="false">E94*(($B$2-$B$1+1)/7)</f>
        <v>1147.14285714286</v>
      </c>
      <c r="P94" s="36" t="n">
        <f aca="false">O94*((($B$2-A94)+1)/(($B$2-$B$1)+1))</f>
        <v>370.857142857143</v>
      </c>
      <c r="Q94" s="38" t="n">
        <f aca="false">ROUNDUP(P94,0)</f>
        <v>371</v>
      </c>
      <c r="R94" s="36" t="n">
        <f aca="false">E94*(($B$4-$B$3+1)/7)</f>
        <v>1147.14285714286</v>
      </c>
      <c r="S94" s="38" t="n">
        <f aca="false">ROUNDUP(R94,0)</f>
        <v>1148</v>
      </c>
      <c r="T94" s="27" t="n">
        <f aca="false">($C94-$L94)*$M94</f>
        <v>17357.34</v>
      </c>
      <c r="U94" s="27" t="n">
        <f aca="false">ROUNDDOWN(T94,0)</f>
        <v>17357</v>
      </c>
      <c r="V94" s="27" t="n">
        <f aca="false">U94*(($A94-$B$1))/(($B$2-$B$1+1))</f>
        <v>11745.695890411</v>
      </c>
      <c r="W94" s="27" t="n">
        <f aca="false">ROUNDUP(V94,0)</f>
        <v>11746</v>
      </c>
      <c r="X94" s="27" t="n">
        <f aca="false">U94-W94-Q94</f>
        <v>5240</v>
      </c>
      <c r="Y94" s="26" t="n">
        <f aca="false">IF(X94&lt;0,0,(ROUNDDOWN(X94,0)))</f>
        <v>5240</v>
      </c>
      <c r="Z94" s="27" t="n">
        <f aca="false">((($C94-$L94)*N94))</f>
        <v>18183.88</v>
      </c>
      <c r="AA94" s="27" t="n">
        <f aca="false">ROUNDDOWN(Z94,0)</f>
        <v>18183</v>
      </c>
      <c r="AB94" s="27" t="n">
        <f aca="false">AA94-S94</f>
        <v>17035</v>
      </c>
      <c r="AC94" s="26" t="n">
        <f aca="false">IF(AB94&lt;0,0,(ROUNDDOWN(AB94,0)))</f>
        <v>17035</v>
      </c>
      <c r="AD94" s="36"/>
      <c r="AE94" s="38"/>
      <c r="AF94" s="36"/>
      <c r="AG94" s="38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5.75" hidden="false" customHeight="false" outlineLevel="0" collapsed="false">
      <c r="A95" s="29" t="n">
        <v>41370</v>
      </c>
      <c r="B95" s="40" t="n">
        <v>40923</v>
      </c>
      <c r="C95" s="31" t="n">
        <v>14675</v>
      </c>
      <c r="D95" s="31" t="n">
        <v>0</v>
      </c>
      <c r="E95" s="31" t="n">
        <v>100</v>
      </c>
      <c r="F95" s="32" t="s">
        <v>43</v>
      </c>
      <c r="G95" s="33" t="s">
        <v>40</v>
      </c>
      <c r="H95" s="34" t="n">
        <v>155</v>
      </c>
      <c r="I95" s="33" t="s">
        <v>41</v>
      </c>
      <c r="J95" s="33" t="s">
        <v>49</v>
      </c>
      <c r="K95" s="35"/>
      <c r="L95" s="36" t="n">
        <f aca="false">IF(D95&gt;$E$3,$E$3,D95)</f>
        <v>0</v>
      </c>
      <c r="M95" s="37" t="n">
        <v>0.23</v>
      </c>
      <c r="N95" s="37" t="n">
        <v>0.24</v>
      </c>
      <c r="O95" s="38" t="n">
        <f aca="false">E95*12</f>
        <v>1200</v>
      </c>
      <c r="P95" s="36" t="n">
        <f aca="false">O95*((($B$2-A95)+1)/(($B$2-$B$1)+1))</f>
        <v>1200</v>
      </c>
      <c r="Q95" s="38" t="n">
        <f aca="false">ROUNDUP(P95,0)</f>
        <v>1200</v>
      </c>
      <c r="R95" s="36" t="n">
        <f aca="false">E95*12</f>
        <v>1200</v>
      </c>
      <c r="S95" s="38" t="n">
        <f aca="false">ROUNDUP(R95,0)</f>
        <v>1200</v>
      </c>
      <c r="T95" s="27" t="n">
        <f aca="false">($C95-$L95)*$M95</f>
        <v>3375.25</v>
      </c>
      <c r="U95" s="27" t="n">
        <f aca="false">ROUNDDOWN(T95,0)</f>
        <v>3375</v>
      </c>
      <c r="V95" s="27" t="n">
        <f aca="false">U95*(($A95-$B$1))/(($B$2-$B$1+1))</f>
        <v>0</v>
      </c>
      <c r="W95" s="27" t="n">
        <f aca="false">ROUNDUP(V95,0)</f>
        <v>0</v>
      </c>
      <c r="X95" s="27" t="n">
        <f aca="false">U95-W95-Q95</f>
        <v>2175</v>
      </c>
      <c r="Y95" s="26" t="n">
        <f aca="false">IF(X95&lt;0,0,(ROUNDDOWN(X95,0)))</f>
        <v>2175</v>
      </c>
      <c r="Z95" s="27" t="n">
        <f aca="false">((($C95-$L95)*N95))</f>
        <v>3522</v>
      </c>
      <c r="AA95" s="27" t="n">
        <f aca="false">ROUNDDOWN(Z95,0)</f>
        <v>3522</v>
      </c>
      <c r="AB95" s="27" t="n">
        <f aca="false">AA95-S95</f>
        <v>2322</v>
      </c>
      <c r="AC95" s="26" t="n">
        <f aca="false">IF(AB95&lt;0,0,(ROUNDDOWN(AB95,0)))</f>
        <v>2322</v>
      </c>
      <c r="AD95" s="36"/>
      <c r="AE95" s="38"/>
      <c r="AF95" s="36"/>
      <c r="AG95" s="38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5.75" hidden="false" customHeight="false" outlineLevel="0" collapsed="false">
      <c r="A96" s="29" t="n">
        <v>41586</v>
      </c>
      <c r="B96" s="40" t="n">
        <v>35796</v>
      </c>
      <c r="C96" s="31" t="n">
        <v>85674</v>
      </c>
      <c r="D96" s="31" t="n">
        <v>11500</v>
      </c>
      <c r="E96" s="31" t="n">
        <v>0</v>
      </c>
      <c r="F96" s="32" t="s">
        <v>43</v>
      </c>
      <c r="G96" s="33" t="s">
        <v>40</v>
      </c>
      <c r="H96" s="34" t="n">
        <v>190</v>
      </c>
      <c r="I96" s="33" t="s">
        <v>45</v>
      </c>
      <c r="J96" s="33" t="s">
        <v>49</v>
      </c>
      <c r="K96" s="35"/>
      <c r="L96" s="36" t="n">
        <f aca="false">IF(D96&gt;$E$3,$E$3,D96)</f>
        <v>5000</v>
      </c>
      <c r="M96" s="37" t="n">
        <v>0.3</v>
      </c>
      <c r="N96" s="37" t="n">
        <v>0.31</v>
      </c>
      <c r="O96" s="38" t="n">
        <f aca="false">E96*12</f>
        <v>0</v>
      </c>
      <c r="P96" s="36" t="n">
        <f aca="false">O96*((($B$2-A96)+1)/(($B$2-$B$1)+1))</f>
        <v>0</v>
      </c>
      <c r="Q96" s="38" t="n">
        <f aca="false">ROUNDUP(P96,0)</f>
        <v>0</v>
      </c>
      <c r="R96" s="36" t="n">
        <f aca="false">E96*12</f>
        <v>0</v>
      </c>
      <c r="S96" s="38" t="n">
        <f aca="false">ROUNDUP(R96,0)</f>
        <v>0</v>
      </c>
      <c r="T96" s="27" t="n">
        <f aca="false">($C96-$L96)*$M96</f>
        <v>24202.2</v>
      </c>
      <c r="U96" s="27" t="n">
        <f aca="false">ROUNDDOWN(T96,0)</f>
        <v>24202</v>
      </c>
      <c r="V96" s="27" t="n">
        <f aca="false">U96*(($A96-$B$1))/(($B$2-$B$1+1))</f>
        <v>14322.2794520548</v>
      </c>
      <c r="W96" s="27" t="n">
        <f aca="false">ROUNDUP(V96,0)</f>
        <v>14323</v>
      </c>
      <c r="X96" s="27" t="n">
        <f aca="false">U96-W96-Q96</f>
        <v>9879</v>
      </c>
      <c r="Y96" s="26" t="n">
        <f aca="false">IF(X96&lt;0,0,(ROUNDDOWN(X96,0)))</f>
        <v>9879</v>
      </c>
      <c r="Z96" s="27" t="n">
        <f aca="false">((($C96-$L96)*N96))</f>
        <v>25008.94</v>
      </c>
      <c r="AA96" s="27" t="n">
        <f aca="false">ROUNDDOWN(Z96,0)</f>
        <v>25008</v>
      </c>
      <c r="AB96" s="27" t="n">
        <f aca="false">AA96-S96</f>
        <v>25008</v>
      </c>
      <c r="AC96" s="26" t="n">
        <f aca="false">IF(AB96&lt;0,0,(ROUNDDOWN(AB96,0)))</f>
        <v>25008</v>
      </c>
      <c r="AD96" s="36"/>
      <c r="AE96" s="38"/>
      <c r="AF96" s="36"/>
      <c r="AG96" s="38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5.75" hidden="false" customHeight="false" outlineLevel="0" collapsed="false">
      <c r="A97" s="29" t="n">
        <v>41649</v>
      </c>
      <c r="B97" s="30" t="n">
        <v>36161</v>
      </c>
      <c r="C97" s="31" t="n">
        <v>28000</v>
      </c>
      <c r="D97" s="31" t="n">
        <v>88</v>
      </c>
      <c r="E97" s="31" t="n">
        <v>0</v>
      </c>
      <c r="F97" s="32" t="s">
        <v>43</v>
      </c>
      <c r="G97" s="33" t="s">
        <v>40</v>
      </c>
      <c r="H97" s="34" t="n">
        <v>200</v>
      </c>
      <c r="I97" s="33" t="s">
        <v>45</v>
      </c>
      <c r="J97" s="33" t="s">
        <v>49</v>
      </c>
      <c r="K97" s="35"/>
      <c r="L97" s="36" t="n">
        <f aca="false">IF(D97&gt;$E$3,$E$3,D97)</f>
        <v>88</v>
      </c>
      <c r="M97" s="37" t="n">
        <v>0.32</v>
      </c>
      <c r="N97" s="37" t="n">
        <v>0.33</v>
      </c>
      <c r="O97" s="38" t="n">
        <f aca="false">E97*12</f>
        <v>0</v>
      </c>
      <c r="P97" s="36" t="n">
        <f aca="false">O97*((($B$2-A97)+1)/(($B$2-$B$1)+1))</f>
        <v>0</v>
      </c>
      <c r="Q97" s="38" t="n">
        <f aca="false">ROUNDUP(P97,0)</f>
        <v>0</v>
      </c>
      <c r="R97" s="36" t="n">
        <f aca="false">E97*12</f>
        <v>0</v>
      </c>
      <c r="S97" s="38" t="n">
        <f aca="false">ROUNDUP(R97,0)</f>
        <v>0</v>
      </c>
      <c r="T97" s="27" t="n">
        <f aca="false">($C97-$L97)*$M97</f>
        <v>8931.84</v>
      </c>
      <c r="U97" s="27" t="n">
        <f aca="false">ROUNDDOWN(T97,0)</f>
        <v>8931</v>
      </c>
      <c r="V97" s="27" t="n">
        <f aca="false">U97*(($A97-$B$1))/(($B$2-$B$1+1))</f>
        <v>6826.7095890411</v>
      </c>
      <c r="W97" s="27" t="n">
        <f aca="false">ROUNDUP(V97,0)</f>
        <v>6827</v>
      </c>
      <c r="X97" s="27" t="n">
        <f aca="false">U97-W97-Q97</f>
        <v>2104</v>
      </c>
      <c r="Y97" s="26" t="n">
        <f aca="false">IF(X97&lt;0,0,(ROUNDDOWN(X97,0)))</f>
        <v>2104</v>
      </c>
      <c r="Z97" s="27" t="n">
        <f aca="false">((($C97-$L97)*N97))</f>
        <v>9210.96</v>
      </c>
      <c r="AA97" s="27" t="n">
        <f aca="false">ROUNDDOWN(Z97,0)</f>
        <v>9210</v>
      </c>
      <c r="AB97" s="27" t="n">
        <f aca="false">AA97-S97</f>
        <v>9210</v>
      </c>
      <c r="AC97" s="26" t="n">
        <f aca="false">IF(AB97&lt;0,0,(ROUNDDOWN(AB97,0)))</f>
        <v>9210</v>
      </c>
      <c r="AD97" s="36"/>
      <c r="AE97" s="38"/>
      <c r="AF97" s="36"/>
      <c r="AG97" s="38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5.75" hidden="false" customHeight="false" outlineLevel="0" collapsed="false">
      <c r="A98" s="29" t="n">
        <v>41710</v>
      </c>
      <c r="B98" s="40" t="n">
        <v>40854</v>
      </c>
      <c r="C98" s="31" t="n">
        <v>25000</v>
      </c>
      <c r="D98" s="31" t="n">
        <v>200</v>
      </c>
      <c r="E98" s="31" t="n">
        <v>15</v>
      </c>
      <c r="F98" s="32" t="s">
        <v>43</v>
      </c>
      <c r="G98" s="33" t="s">
        <v>40</v>
      </c>
      <c r="H98" s="34" t="n">
        <v>210</v>
      </c>
      <c r="I98" s="33" t="s">
        <v>45</v>
      </c>
      <c r="J98" s="33" t="s">
        <v>49</v>
      </c>
      <c r="K98" s="35"/>
      <c r="L98" s="36" t="n">
        <f aca="false">IF(D98&gt;$E$3,$E$3,D98)</f>
        <v>200</v>
      </c>
      <c r="M98" s="37" t="n">
        <v>0.34</v>
      </c>
      <c r="N98" s="37" t="n">
        <v>0.35</v>
      </c>
      <c r="O98" s="38" t="n">
        <f aca="false">E98*12</f>
        <v>180</v>
      </c>
      <c r="P98" s="36" t="n">
        <f aca="false">O98*((($B$2-A98)+1)/(($B$2-$B$1)+1))</f>
        <v>12.3287671232877</v>
      </c>
      <c r="Q98" s="38" t="n">
        <f aca="false">ROUNDUP(P98,0)</f>
        <v>13</v>
      </c>
      <c r="R98" s="36" t="n">
        <f aca="false">E98*12</f>
        <v>180</v>
      </c>
      <c r="S98" s="38" t="n">
        <f aca="false">ROUNDUP(R98,0)</f>
        <v>180</v>
      </c>
      <c r="T98" s="27" t="n">
        <f aca="false">($C98-$L98)*$M98</f>
        <v>8432</v>
      </c>
      <c r="U98" s="27" t="n">
        <f aca="false">ROUNDDOWN(T98,0)</f>
        <v>8432</v>
      </c>
      <c r="V98" s="27" t="n">
        <f aca="false">U98*(($A98-$B$1))/(($B$2-$B$1+1))</f>
        <v>7854.46575342466</v>
      </c>
      <c r="W98" s="27" t="n">
        <f aca="false">ROUNDUP(V98,0)</f>
        <v>7855</v>
      </c>
      <c r="X98" s="27" t="n">
        <f aca="false">U98-W98-Q98</f>
        <v>564</v>
      </c>
      <c r="Y98" s="26" t="n">
        <f aca="false">IF(X98&lt;0,0,(ROUNDDOWN(X98,0)))</f>
        <v>564</v>
      </c>
      <c r="Z98" s="27" t="n">
        <f aca="false">((($C98-$L98)*N98))</f>
        <v>8680</v>
      </c>
      <c r="AA98" s="27" t="n">
        <f aca="false">ROUNDDOWN(Z98,0)</f>
        <v>8680</v>
      </c>
      <c r="AB98" s="27" t="n">
        <f aca="false">AA98-S98</f>
        <v>8500</v>
      </c>
      <c r="AC98" s="26" t="n">
        <f aca="false">IF(AB98&lt;0,0,(ROUNDDOWN(AB98,0)))</f>
        <v>8500</v>
      </c>
      <c r="AD98" s="36"/>
      <c r="AE98" s="38"/>
      <c r="AF98" s="36"/>
      <c r="AG98" s="38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5.75" hidden="false" customHeight="false" outlineLevel="0" collapsed="false">
      <c r="A99" s="29" t="n">
        <v>41370</v>
      </c>
      <c r="B99" s="40" t="n">
        <v>41275</v>
      </c>
      <c r="C99" s="31" t="n">
        <v>67545</v>
      </c>
      <c r="D99" s="31" t="n">
        <v>0</v>
      </c>
      <c r="E99" s="31" t="n">
        <v>100</v>
      </c>
      <c r="F99" s="32" t="s">
        <v>43</v>
      </c>
      <c r="G99" s="33" t="s">
        <v>46</v>
      </c>
      <c r="H99" s="34" t="n">
        <v>155</v>
      </c>
      <c r="I99" s="33" t="s">
        <v>44</v>
      </c>
      <c r="J99" s="33" t="s">
        <v>49</v>
      </c>
      <c r="K99" s="35"/>
      <c r="L99" s="36" t="n">
        <f aca="false">IF(D99&gt;$E$3,$E$3,D99)</f>
        <v>0</v>
      </c>
      <c r="M99" s="37" t="n">
        <v>0.26</v>
      </c>
      <c r="N99" s="37" t="n">
        <v>0.27</v>
      </c>
      <c r="O99" s="38" t="n">
        <f aca="false">E99*12</f>
        <v>1200</v>
      </c>
      <c r="P99" s="36" t="n">
        <f aca="false">O99*((($B$2-A99)+1)/(($B$2-$B$1)+1))</f>
        <v>1200</v>
      </c>
      <c r="Q99" s="38" t="n">
        <f aca="false">ROUNDUP(P99,0)</f>
        <v>1200</v>
      </c>
      <c r="R99" s="36" t="n">
        <f aca="false">E99*12</f>
        <v>1200</v>
      </c>
      <c r="S99" s="38" t="n">
        <f aca="false">ROUNDUP(R99,0)</f>
        <v>1200</v>
      </c>
      <c r="T99" s="27" t="n">
        <f aca="false">($C99-$L99)*$M99</f>
        <v>17561.7</v>
      </c>
      <c r="U99" s="27" t="n">
        <f aca="false">ROUNDDOWN(T99,0)</f>
        <v>17561</v>
      </c>
      <c r="V99" s="27" t="n">
        <f aca="false">U99*(($A99-$B$1))/(($B$2-$B$1+1))</f>
        <v>0</v>
      </c>
      <c r="W99" s="27" t="n">
        <f aca="false">ROUNDUP(V99,0)</f>
        <v>0</v>
      </c>
      <c r="X99" s="27" t="n">
        <f aca="false">U99-W99-Q99</f>
        <v>16361</v>
      </c>
      <c r="Y99" s="26" t="n">
        <f aca="false">IF(X99&lt;0,0,(ROUNDDOWN(X99,0)))</f>
        <v>16361</v>
      </c>
      <c r="Z99" s="27" t="n">
        <f aca="false">((($C99-$L99)*N99))</f>
        <v>18237.15</v>
      </c>
      <c r="AA99" s="27" t="n">
        <f aca="false">ROUNDDOWN(Z99,0)</f>
        <v>18237</v>
      </c>
      <c r="AB99" s="27" t="n">
        <f aca="false">AA99-S99</f>
        <v>17037</v>
      </c>
      <c r="AC99" s="26" t="n">
        <f aca="false">IF(AB99&lt;0,0,(ROUNDDOWN(AB99,0)))</f>
        <v>17037</v>
      </c>
      <c r="AD99" s="36"/>
      <c r="AE99" s="38"/>
      <c r="AF99" s="36"/>
      <c r="AG99" s="38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5.75" hidden="false" customHeight="false" outlineLevel="0" collapsed="false">
      <c r="A100" s="29" t="n">
        <v>41396</v>
      </c>
      <c r="B100" s="40" t="n">
        <v>41275</v>
      </c>
      <c r="C100" s="31" t="n">
        <v>12322</v>
      </c>
      <c r="D100" s="31" t="n">
        <v>0</v>
      </c>
      <c r="E100" s="31" t="n">
        <v>0</v>
      </c>
      <c r="F100" s="32" t="s">
        <v>43</v>
      </c>
      <c r="G100" s="33" t="s">
        <v>46</v>
      </c>
      <c r="H100" s="34" t="n">
        <v>160</v>
      </c>
      <c r="I100" s="33" t="s">
        <v>44</v>
      </c>
      <c r="J100" s="33" t="s">
        <v>49</v>
      </c>
      <c r="K100" s="35"/>
      <c r="L100" s="36" t="n">
        <f aca="false">IF(D100&gt;$E$3,$E$3,D100)</f>
        <v>0</v>
      </c>
      <c r="M100" s="37" t="n">
        <v>0.27</v>
      </c>
      <c r="N100" s="37" t="n">
        <v>0.28</v>
      </c>
      <c r="O100" s="38" t="n">
        <f aca="false">E100*12</f>
        <v>0</v>
      </c>
      <c r="P100" s="36" t="n">
        <f aca="false">O100*((($B$2-A100)+1)/(($B$2-$B$1)+1))</f>
        <v>0</v>
      </c>
      <c r="Q100" s="38" t="n">
        <f aca="false">ROUNDUP(P100,0)</f>
        <v>0</v>
      </c>
      <c r="R100" s="36" t="n">
        <f aca="false">E100*12</f>
        <v>0</v>
      </c>
      <c r="S100" s="38" t="n">
        <f aca="false">ROUNDUP(R100,0)</f>
        <v>0</v>
      </c>
      <c r="T100" s="27" t="n">
        <f aca="false">($C100-$L100)*$M100</f>
        <v>3326.94</v>
      </c>
      <c r="U100" s="27" t="n">
        <f aca="false">ROUNDDOWN(T100,0)</f>
        <v>3326</v>
      </c>
      <c r="V100" s="27" t="n">
        <f aca="false">U100*(($A100-$B$1))/(($B$2-$B$1+1))</f>
        <v>236.920547945205</v>
      </c>
      <c r="W100" s="27" t="n">
        <f aca="false">ROUNDUP(V100,0)</f>
        <v>237</v>
      </c>
      <c r="X100" s="27" t="n">
        <f aca="false">U100-W100-Q100</f>
        <v>3089</v>
      </c>
      <c r="Y100" s="26" t="n">
        <f aca="false">IF(X100&lt;0,0,(ROUNDDOWN(X100,0)))</f>
        <v>3089</v>
      </c>
      <c r="Z100" s="27" t="n">
        <f aca="false">((($C100-$L100)*N100))</f>
        <v>3450.16</v>
      </c>
      <c r="AA100" s="27" t="n">
        <f aca="false">ROUNDDOWN(Z100,0)</f>
        <v>3450</v>
      </c>
      <c r="AB100" s="27" t="n">
        <f aca="false">AA100-S100</f>
        <v>3450</v>
      </c>
      <c r="AC100" s="26" t="n">
        <f aca="false">IF(AB100&lt;0,0,(ROUNDDOWN(AB100,0)))</f>
        <v>3450</v>
      </c>
      <c r="AD100" s="36"/>
      <c r="AE100" s="38"/>
      <c r="AF100" s="36"/>
      <c r="AG100" s="38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5.75" hidden="false" customHeight="false" outlineLevel="0" collapsed="false">
      <c r="A101" s="29" t="n">
        <v>41710</v>
      </c>
      <c r="B101" s="40" t="n">
        <v>40923</v>
      </c>
      <c r="C101" s="31" t="n">
        <v>87654</v>
      </c>
      <c r="D101" s="31" t="n">
        <v>10000</v>
      </c>
      <c r="E101" s="31" t="n">
        <v>15</v>
      </c>
      <c r="F101" s="32" t="s">
        <v>43</v>
      </c>
      <c r="G101" s="33" t="s">
        <v>46</v>
      </c>
      <c r="H101" s="34" t="n">
        <v>210</v>
      </c>
      <c r="I101" s="33" t="s">
        <v>45</v>
      </c>
      <c r="J101" s="33" t="s">
        <v>49</v>
      </c>
      <c r="K101" s="35"/>
      <c r="L101" s="36" t="n">
        <f aca="false">IF(D101&gt;$E$3,$E$3,D101)</f>
        <v>5000</v>
      </c>
      <c r="M101" s="37" t="n">
        <v>0.35</v>
      </c>
      <c r="N101" s="37" t="n">
        <v>0.35</v>
      </c>
      <c r="O101" s="38" t="n">
        <f aca="false">E101*12</f>
        <v>180</v>
      </c>
      <c r="P101" s="36" t="n">
        <f aca="false">O101*((($B$2-A101)+1)/(($B$2-$B$1)+1))</f>
        <v>12.3287671232877</v>
      </c>
      <c r="Q101" s="38" t="n">
        <f aca="false">ROUNDUP(P101,0)</f>
        <v>13</v>
      </c>
      <c r="R101" s="36" t="n">
        <f aca="false">E101*12</f>
        <v>180</v>
      </c>
      <c r="S101" s="38" t="n">
        <f aca="false">ROUNDUP(R101,0)</f>
        <v>180</v>
      </c>
      <c r="T101" s="27" t="n">
        <f aca="false">($C101-$L101)*$M101</f>
        <v>28928.9</v>
      </c>
      <c r="U101" s="27" t="n">
        <f aca="false">ROUNDDOWN(T101,0)</f>
        <v>28928</v>
      </c>
      <c r="V101" s="27" t="n">
        <f aca="false">U101*(($A101-$B$1))/(($B$2-$B$1+1))</f>
        <v>26946.6301369863</v>
      </c>
      <c r="W101" s="27" t="n">
        <f aca="false">ROUNDUP(V101,0)</f>
        <v>26947</v>
      </c>
      <c r="X101" s="27" t="n">
        <f aca="false">U101-W101-Q101</f>
        <v>1968</v>
      </c>
      <c r="Y101" s="26" t="n">
        <f aca="false">IF(X101&lt;0,0,(ROUNDDOWN(X101,0)))</f>
        <v>1968</v>
      </c>
      <c r="Z101" s="27" t="n">
        <f aca="false">((($C101-$L101)*N101))</f>
        <v>28928.9</v>
      </c>
      <c r="AA101" s="27" t="n">
        <f aca="false">ROUNDDOWN(Z101,0)</f>
        <v>28928</v>
      </c>
      <c r="AB101" s="27" t="n">
        <f aca="false">AA101-S101</f>
        <v>28748</v>
      </c>
      <c r="AC101" s="26" t="n">
        <f aca="false">IF(AB101&lt;0,0,(ROUNDDOWN(AB101,0)))</f>
        <v>28748</v>
      </c>
      <c r="AD101" s="36"/>
      <c r="AE101" s="38"/>
      <c r="AF101" s="36"/>
      <c r="AG101" s="38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5.75" hidden="false" customHeight="false" outlineLevel="0" collapsed="false">
      <c r="A102" s="29" t="n">
        <v>41640</v>
      </c>
      <c r="B102" s="40" t="n">
        <v>40854</v>
      </c>
      <c r="C102" s="31" t="n">
        <v>22987</v>
      </c>
      <c r="D102" s="31" t="n">
        <v>0</v>
      </c>
      <c r="E102" s="31" t="n">
        <v>0</v>
      </c>
      <c r="F102" s="32" t="s">
        <v>43</v>
      </c>
      <c r="G102" s="33" t="s">
        <v>46</v>
      </c>
      <c r="H102" s="34" t="n">
        <v>215</v>
      </c>
      <c r="I102" s="33" t="s">
        <v>45</v>
      </c>
      <c r="J102" s="33" t="s">
        <v>49</v>
      </c>
      <c r="K102" s="35"/>
      <c r="L102" s="36" t="n">
        <f aca="false">IF(D102&gt;$E$3,$E$3,D102)</f>
        <v>0</v>
      </c>
      <c r="M102" s="37" t="n">
        <v>0.35</v>
      </c>
      <c r="N102" s="37" t="n">
        <v>0.35</v>
      </c>
      <c r="O102" s="38" t="n">
        <f aca="false">E102*12</f>
        <v>0</v>
      </c>
      <c r="P102" s="36" t="n">
        <f aca="false">O102*((($B$2-A102)+1)/(($B$2-$B$1)+1))</f>
        <v>0</v>
      </c>
      <c r="Q102" s="38" t="n">
        <f aca="false">ROUNDUP(P102,0)</f>
        <v>0</v>
      </c>
      <c r="R102" s="36" t="n">
        <f aca="false">E102*12</f>
        <v>0</v>
      </c>
      <c r="S102" s="38" t="n">
        <f aca="false">ROUNDUP(R102,0)</f>
        <v>0</v>
      </c>
      <c r="T102" s="27" t="n">
        <f aca="false">($C102-$L102)*$M102</f>
        <v>8045.45</v>
      </c>
      <c r="U102" s="27" t="n">
        <f aca="false">ROUNDDOWN(T102,0)</f>
        <v>8045</v>
      </c>
      <c r="V102" s="27" t="n">
        <f aca="false">U102*(($A102-$B$1))/(($B$2-$B$1+1))</f>
        <v>5951.09589041096</v>
      </c>
      <c r="W102" s="27" t="n">
        <f aca="false">ROUNDUP(V102,0)</f>
        <v>5952</v>
      </c>
      <c r="X102" s="27" t="n">
        <f aca="false">U102-W102-Q102</f>
        <v>2093</v>
      </c>
      <c r="Y102" s="26" t="n">
        <f aca="false">IF(X102&lt;0,0,(ROUNDDOWN(X102,0)))</f>
        <v>2093</v>
      </c>
      <c r="Z102" s="27" t="n">
        <f aca="false">((($C102-$L102)*N102))</f>
        <v>8045.45</v>
      </c>
      <c r="AA102" s="27" t="n">
        <f aca="false">ROUNDDOWN(Z102,0)</f>
        <v>8045</v>
      </c>
      <c r="AB102" s="27" t="n">
        <f aca="false">AA102-S102</f>
        <v>8045</v>
      </c>
      <c r="AC102" s="26" t="n">
        <f aca="false">IF(AB102&lt;0,0,(ROUNDDOWN(AB102,0)))</f>
        <v>8045</v>
      </c>
      <c r="AD102" s="36"/>
      <c r="AE102" s="38"/>
      <c r="AF102" s="36"/>
      <c r="AG102" s="38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5.75" hidden="false" customHeight="false" outlineLevel="0" collapsed="false">
      <c r="A103" s="29" t="n">
        <v>41491</v>
      </c>
      <c r="B103" s="30" t="n">
        <v>35797</v>
      </c>
      <c r="C103" s="31" t="n">
        <v>25446</v>
      </c>
      <c r="D103" s="31" t="n">
        <v>125</v>
      </c>
      <c r="E103" s="31" t="n">
        <v>100</v>
      </c>
      <c r="F103" s="32" t="s">
        <v>43</v>
      </c>
      <c r="G103" s="33" t="s">
        <v>40</v>
      </c>
      <c r="H103" s="34" t="n">
        <v>220</v>
      </c>
      <c r="I103" s="33" t="s">
        <v>45</v>
      </c>
      <c r="J103" s="33" t="s">
        <v>49</v>
      </c>
      <c r="K103" s="35"/>
      <c r="L103" s="36" t="n">
        <f aca="false">IF(D103&gt;$E$3,$E$3,D103)</f>
        <v>125</v>
      </c>
      <c r="M103" s="37" t="n">
        <v>0.35</v>
      </c>
      <c r="N103" s="37" t="n">
        <v>0.35</v>
      </c>
      <c r="O103" s="38" t="n">
        <f aca="false">E103*12</f>
        <v>1200</v>
      </c>
      <c r="P103" s="36" t="n">
        <f aca="false">O103*((($B$2-A103)+1)/(($B$2-$B$1)+1))</f>
        <v>802.191780821918</v>
      </c>
      <c r="Q103" s="38" t="n">
        <f aca="false">ROUNDUP(P103,0)</f>
        <v>803</v>
      </c>
      <c r="R103" s="36" t="n">
        <f aca="false">E103*12</f>
        <v>1200</v>
      </c>
      <c r="S103" s="38" t="n">
        <f aca="false">ROUNDUP(R103,0)</f>
        <v>1200</v>
      </c>
      <c r="T103" s="27" t="n">
        <f aca="false">($C103-$L103)*$M103</f>
        <v>8862.35</v>
      </c>
      <c r="U103" s="27" t="n">
        <f aca="false">ROUNDDOWN(T103,0)</f>
        <v>8862</v>
      </c>
      <c r="V103" s="27" t="n">
        <f aca="false">U103*(($A103-$B$1))/(($B$2-$B$1+1))</f>
        <v>2937.81369863014</v>
      </c>
      <c r="W103" s="27" t="n">
        <f aca="false">ROUNDUP(V103,0)</f>
        <v>2938</v>
      </c>
      <c r="X103" s="27" t="n">
        <f aca="false">U103-W103-Q103</f>
        <v>5121</v>
      </c>
      <c r="Y103" s="26" t="n">
        <f aca="false">IF(X103&lt;0,0,(ROUNDDOWN(X103,0)))</f>
        <v>5121</v>
      </c>
      <c r="Z103" s="27" t="n">
        <f aca="false">((($C103-$L103)*N103))</f>
        <v>8862.35</v>
      </c>
      <c r="AA103" s="27" t="n">
        <f aca="false">ROUNDDOWN(Z103,0)</f>
        <v>8862</v>
      </c>
      <c r="AB103" s="27" t="n">
        <f aca="false">AA103-S103</f>
        <v>7662</v>
      </c>
      <c r="AC103" s="26" t="n">
        <f aca="false">IF(AB103&lt;0,0,(ROUNDDOWN(AB103,0)))</f>
        <v>7662</v>
      </c>
      <c r="AD103" s="36"/>
      <c r="AE103" s="38"/>
      <c r="AF103" s="36"/>
      <c r="AG103" s="38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5.75" hidden="false" customHeight="false" outlineLevel="0" collapsed="false">
      <c r="A104" s="29" t="n">
        <v>41523</v>
      </c>
      <c r="B104" s="30" t="n">
        <v>36161</v>
      </c>
      <c r="C104" s="31" t="n">
        <v>33656</v>
      </c>
      <c r="D104" s="31" t="n">
        <v>0</v>
      </c>
      <c r="E104" s="31" t="n">
        <v>0</v>
      </c>
      <c r="F104" s="32" t="s">
        <v>43</v>
      </c>
      <c r="G104" s="33" t="s">
        <v>46</v>
      </c>
      <c r="H104" s="34" t="n">
        <v>220</v>
      </c>
      <c r="I104" s="33" t="s">
        <v>45</v>
      </c>
      <c r="J104" s="33" t="s">
        <v>49</v>
      </c>
      <c r="K104" s="35"/>
      <c r="L104" s="36" t="n">
        <f aca="false">IF(D104&gt;$E$3,$E$3,D104)</f>
        <v>0</v>
      </c>
      <c r="M104" s="37" t="n">
        <v>0.35</v>
      </c>
      <c r="N104" s="37" t="n">
        <v>0.35</v>
      </c>
      <c r="O104" s="38" t="n">
        <f aca="false">E104*12</f>
        <v>0</v>
      </c>
      <c r="P104" s="36" t="n">
        <f aca="false">O104*((($B$2-A104)+1)/(($B$2-$B$1)+1))</f>
        <v>0</v>
      </c>
      <c r="Q104" s="38" t="n">
        <f aca="false">ROUNDUP(P104,0)</f>
        <v>0</v>
      </c>
      <c r="R104" s="36" t="n">
        <f aca="false">E104*12</f>
        <v>0</v>
      </c>
      <c r="S104" s="38" t="n">
        <f aca="false">ROUNDUP(R104,0)</f>
        <v>0</v>
      </c>
      <c r="T104" s="27" t="n">
        <f aca="false">($C104-$L104)*$M104</f>
        <v>11779.6</v>
      </c>
      <c r="U104" s="27" t="n">
        <f aca="false">ROUNDDOWN(T104,0)</f>
        <v>11779</v>
      </c>
      <c r="V104" s="27" t="n">
        <f aca="false">U104*(($A104-$B$1))/(($B$2-$B$1+1))</f>
        <v>4937.49863013699</v>
      </c>
      <c r="W104" s="27" t="n">
        <f aca="false">ROUNDUP(V104,0)</f>
        <v>4938</v>
      </c>
      <c r="X104" s="27" t="n">
        <f aca="false">U104-W104-Q104</f>
        <v>6841</v>
      </c>
      <c r="Y104" s="26" t="n">
        <f aca="false">IF(X104&lt;0,0,(ROUNDDOWN(X104,0)))</f>
        <v>6841</v>
      </c>
      <c r="Z104" s="27" t="n">
        <f aca="false">((($C104-$L104)*N104))</f>
        <v>11779.6</v>
      </c>
      <c r="AA104" s="27" t="n">
        <f aca="false">ROUNDDOWN(Z104,0)</f>
        <v>11779</v>
      </c>
      <c r="AB104" s="27" t="n">
        <f aca="false">AA104-S104</f>
        <v>11779</v>
      </c>
      <c r="AC104" s="26" t="n">
        <f aca="false">IF(AB104&lt;0,0,(ROUNDDOWN(AB104,0)))</f>
        <v>11779</v>
      </c>
      <c r="AD104" s="36"/>
      <c r="AE104" s="38"/>
      <c r="AF104" s="36"/>
      <c r="AG104" s="38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5.75" hidden="false" customHeight="false" outlineLevel="0" collapsed="false">
      <c r="A105" s="29" t="n">
        <v>41396</v>
      </c>
      <c r="B105" s="40" t="n">
        <v>40854</v>
      </c>
      <c r="C105" s="31" t="n">
        <v>51423</v>
      </c>
      <c r="D105" s="31" t="n">
        <v>0</v>
      </c>
      <c r="E105" s="31" t="n">
        <v>77</v>
      </c>
      <c r="F105" s="32" t="s">
        <v>43</v>
      </c>
      <c r="G105" s="33" t="s">
        <v>40</v>
      </c>
      <c r="H105" s="34" t="n">
        <v>151</v>
      </c>
      <c r="I105" s="33" t="s">
        <v>45</v>
      </c>
      <c r="J105" s="33" t="s">
        <v>49</v>
      </c>
      <c r="K105" s="35"/>
      <c r="L105" s="36" t="n">
        <f aca="false">IF(D105&gt;$E$3,$E$3,D105)</f>
        <v>0</v>
      </c>
      <c r="M105" s="37" t="n">
        <v>0.22</v>
      </c>
      <c r="N105" s="37" t="n">
        <v>0.23</v>
      </c>
      <c r="O105" s="38" t="n">
        <f aca="false">E105*12</f>
        <v>924</v>
      </c>
      <c r="P105" s="36" t="n">
        <f aca="false">O105*((($B$2-A105)+1)/(($B$2-$B$1)+1))</f>
        <v>858.180821917808</v>
      </c>
      <c r="Q105" s="38" t="n">
        <f aca="false">ROUNDUP(P105,0)</f>
        <v>859</v>
      </c>
      <c r="R105" s="36" t="n">
        <f aca="false">E105*12</f>
        <v>924</v>
      </c>
      <c r="S105" s="38" t="n">
        <f aca="false">ROUNDUP(R105,0)</f>
        <v>924</v>
      </c>
      <c r="T105" s="27" t="n">
        <f aca="false">($C105-$L105)*$M105</f>
        <v>11313.06</v>
      </c>
      <c r="U105" s="27" t="n">
        <f aca="false">ROUNDDOWN(T105,0)</f>
        <v>11313</v>
      </c>
      <c r="V105" s="27" t="n">
        <f aca="false">U105*(($A105-$B$1))/(($B$2-$B$1+1))</f>
        <v>805.857534246575</v>
      </c>
      <c r="W105" s="27" t="n">
        <f aca="false">ROUNDUP(V105,0)</f>
        <v>806</v>
      </c>
      <c r="X105" s="27" t="n">
        <f aca="false">U105-W105-Q105</f>
        <v>9648</v>
      </c>
      <c r="Y105" s="26" t="n">
        <f aca="false">IF(X105&lt;0,0,(ROUNDDOWN(X105,0)))</f>
        <v>9648</v>
      </c>
      <c r="Z105" s="27" t="n">
        <f aca="false">((($C105-$L105)*N105))</f>
        <v>11827.29</v>
      </c>
      <c r="AA105" s="27" t="n">
        <f aca="false">ROUNDDOWN(Z105,0)</f>
        <v>11827</v>
      </c>
      <c r="AB105" s="27" t="n">
        <f aca="false">AA105-S105</f>
        <v>10903</v>
      </c>
      <c r="AC105" s="26" t="n">
        <f aca="false">IF(AB105&lt;0,0,(ROUNDDOWN(AB105,0)))</f>
        <v>10903</v>
      </c>
      <c r="AD105" s="36"/>
      <c r="AE105" s="38"/>
      <c r="AF105" s="36"/>
      <c r="AG105" s="38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5.75" hidden="false" customHeight="false" outlineLevel="0" collapsed="false">
      <c r="A106" s="29" t="n">
        <v>41396</v>
      </c>
      <c r="B106" s="30" t="n">
        <v>35797</v>
      </c>
      <c r="C106" s="31" t="n">
        <v>25446</v>
      </c>
      <c r="D106" s="31" t="n">
        <v>0</v>
      </c>
      <c r="E106" s="31" t="n">
        <v>90</v>
      </c>
      <c r="F106" s="32" t="s">
        <v>43</v>
      </c>
      <c r="G106" s="33" t="s">
        <v>40</v>
      </c>
      <c r="H106" s="34" t="n">
        <v>154</v>
      </c>
      <c r="I106" s="33" t="s">
        <v>45</v>
      </c>
      <c r="J106" s="33" t="s">
        <v>49</v>
      </c>
      <c r="K106" s="35"/>
      <c r="L106" s="36" t="n">
        <f aca="false">IF(D106&gt;$E$3,$E$3,D106)</f>
        <v>0</v>
      </c>
      <c r="M106" s="37" t="n">
        <v>0.22</v>
      </c>
      <c r="N106" s="37" t="n">
        <v>0.23</v>
      </c>
      <c r="O106" s="38" t="n">
        <f aca="false">E106*12</f>
        <v>1080</v>
      </c>
      <c r="P106" s="36" t="n">
        <f aca="false">O106*((($B$2-A106)+1)/(($B$2-$B$1)+1))</f>
        <v>1003.06849315068</v>
      </c>
      <c r="Q106" s="38" t="n">
        <f aca="false">ROUNDUP(P106,0)</f>
        <v>1004</v>
      </c>
      <c r="R106" s="36" t="n">
        <f aca="false">E106*12</f>
        <v>1080</v>
      </c>
      <c r="S106" s="38" t="n">
        <f aca="false">ROUNDUP(R106,0)</f>
        <v>1080</v>
      </c>
      <c r="T106" s="27" t="n">
        <f aca="false">($C106-$L106)*$M106</f>
        <v>5598.12</v>
      </c>
      <c r="U106" s="27" t="n">
        <f aca="false">ROUNDDOWN(T106,0)</f>
        <v>5598</v>
      </c>
      <c r="V106" s="27" t="n">
        <f aca="false">U106*(($A106-$B$1))/(($B$2-$B$1+1))</f>
        <v>398.761643835616</v>
      </c>
      <c r="W106" s="27" t="n">
        <f aca="false">ROUNDUP(V106,0)</f>
        <v>399</v>
      </c>
      <c r="X106" s="27" t="n">
        <f aca="false">U106-W106-Q106</f>
        <v>4195</v>
      </c>
      <c r="Y106" s="26" t="n">
        <f aca="false">IF(X106&lt;0,0,(ROUNDDOWN(X106,0)))</f>
        <v>4195</v>
      </c>
      <c r="Z106" s="27" t="n">
        <f aca="false">((($C106-$L106)*N106))</f>
        <v>5852.58</v>
      </c>
      <c r="AA106" s="27" t="n">
        <f aca="false">ROUNDDOWN(Z106,0)</f>
        <v>5852</v>
      </c>
      <c r="AB106" s="27" t="n">
        <f aca="false">AA106-S106</f>
        <v>4772</v>
      </c>
      <c r="AC106" s="26" t="n">
        <f aca="false">IF(AB106&lt;0,0,(ROUNDDOWN(AB106,0)))</f>
        <v>4772</v>
      </c>
      <c r="AD106" s="36"/>
      <c r="AE106" s="38"/>
      <c r="AF106" s="36"/>
      <c r="AG106" s="38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5.75" hidden="false" customHeight="false" outlineLevel="0" collapsed="false">
      <c r="A107" s="29" t="n">
        <v>41428</v>
      </c>
      <c r="B107" s="30" t="n">
        <v>36161</v>
      </c>
      <c r="C107" s="31" t="n">
        <v>33656</v>
      </c>
      <c r="D107" s="31" t="n">
        <v>372</v>
      </c>
      <c r="E107" s="31" t="n">
        <v>0</v>
      </c>
      <c r="F107" s="32" t="s">
        <v>43</v>
      </c>
      <c r="G107" s="33" t="s">
        <v>40</v>
      </c>
      <c r="H107" s="34"/>
      <c r="I107" s="33" t="s">
        <v>44</v>
      </c>
      <c r="J107" s="33" t="s">
        <v>49</v>
      </c>
      <c r="K107" s="35"/>
      <c r="L107" s="36" t="n">
        <f aca="false">IF(D107&gt;$E$3,$E$3,D107)</f>
        <v>372</v>
      </c>
      <c r="M107" s="37" t="n">
        <v>0.25</v>
      </c>
      <c r="N107" s="37" t="n">
        <v>0.25</v>
      </c>
      <c r="O107" s="38" t="n">
        <f aca="false">E107*12</f>
        <v>0</v>
      </c>
      <c r="P107" s="36" t="n">
        <f aca="false">O107*((($B$2-A107)+1)/(($B$2-$B$1)+1))</f>
        <v>0</v>
      </c>
      <c r="Q107" s="38" t="n">
        <f aca="false">ROUNDUP(P107,0)</f>
        <v>0</v>
      </c>
      <c r="R107" s="36" t="n">
        <f aca="false">E107*12</f>
        <v>0</v>
      </c>
      <c r="S107" s="38" t="n">
        <f aca="false">ROUNDUP(R107,0)</f>
        <v>0</v>
      </c>
      <c r="T107" s="27" t="n">
        <f aca="false">($C107-$L107)*$M107</f>
        <v>8321</v>
      </c>
      <c r="U107" s="27" t="n">
        <f aca="false">ROUNDDOWN(T107,0)</f>
        <v>8321</v>
      </c>
      <c r="V107" s="27" t="n">
        <f aca="false">U107*(($A107-$B$1))/(($B$2-$B$1+1))</f>
        <v>1322.24109589041</v>
      </c>
      <c r="W107" s="27" t="n">
        <f aca="false">ROUNDUP(V107,0)</f>
        <v>1323</v>
      </c>
      <c r="X107" s="27" t="n">
        <f aca="false">U107-W107-Q107</f>
        <v>6998</v>
      </c>
      <c r="Y107" s="26" t="n">
        <f aca="false">IF(X107&lt;0,0,(ROUNDDOWN(X107,0)))</f>
        <v>6998</v>
      </c>
      <c r="Z107" s="27" t="n">
        <f aca="false">((($C107-$L107)*N107))</f>
        <v>8321</v>
      </c>
      <c r="AA107" s="27" t="n">
        <f aca="false">ROUNDDOWN(Z107,0)</f>
        <v>8321</v>
      </c>
      <c r="AB107" s="27" t="n">
        <f aca="false">AA107-S107</f>
        <v>8321</v>
      </c>
      <c r="AC107" s="26" t="n">
        <f aca="false">IF(AB107&lt;0,0,(ROUNDDOWN(AB107,0)))</f>
        <v>8321</v>
      </c>
      <c r="AD107" s="36"/>
      <c r="AE107" s="38"/>
      <c r="AF107" s="36"/>
      <c r="AG107" s="38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5.75" hidden="false" customHeight="false" outlineLevel="0" collapsed="false">
      <c r="A108" s="29" t="n">
        <v>41459</v>
      </c>
      <c r="B108" s="40" t="n">
        <v>41275</v>
      </c>
      <c r="C108" s="31" t="n">
        <v>51423</v>
      </c>
      <c r="D108" s="31" t="n">
        <v>123</v>
      </c>
      <c r="E108" s="31" t="n">
        <v>100</v>
      </c>
      <c r="F108" s="32" t="s">
        <v>43</v>
      </c>
      <c r="G108" s="33" t="s">
        <v>40</v>
      </c>
      <c r="H108" s="34"/>
      <c r="I108" s="33" t="s">
        <v>48</v>
      </c>
      <c r="J108" s="33" t="s">
        <v>49</v>
      </c>
      <c r="K108" s="35"/>
      <c r="L108" s="36" t="n">
        <f aca="false">IF(D108&gt;$E$3,$E$3,D108)</f>
        <v>123</v>
      </c>
      <c r="M108" s="37" t="n">
        <v>0.35</v>
      </c>
      <c r="N108" s="37" t="n">
        <v>0.35</v>
      </c>
      <c r="O108" s="38" t="n">
        <f aca="false">E108*12</f>
        <v>1200</v>
      </c>
      <c r="P108" s="36" t="n">
        <f aca="false">O108*((($B$2-A108)+1)/(($B$2-$B$1)+1))</f>
        <v>907.397260273973</v>
      </c>
      <c r="Q108" s="38" t="n">
        <f aca="false">ROUNDUP(P108,0)</f>
        <v>908</v>
      </c>
      <c r="R108" s="36" t="n">
        <f aca="false">E108*12</f>
        <v>1200</v>
      </c>
      <c r="S108" s="38" t="n">
        <f aca="false">ROUNDUP(R108,0)</f>
        <v>1200</v>
      </c>
      <c r="T108" s="27" t="n">
        <f aca="false">($C108-$L108)*$M108</f>
        <v>17955</v>
      </c>
      <c r="U108" s="27" t="n">
        <f aca="false">ROUNDDOWN(T108,0)</f>
        <v>17955</v>
      </c>
      <c r="V108" s="27" t="n">
        <f aca="false">U108*(($A108-$B$1))/(($B$2-$B$1+1))</f>
        <v>4378.06849315068</v>
      </c>
      <c r="W108" s="27" t="n">
        <f aca="false">ROUNDUP(V108,0)</f>
        <v>4379</v>
      </c>
      <c r="X108" s="27" t="n">
        <f aca="false">U108-W108-Q108</f>
        <v>12668</v>
      </c>
      <c r="Y108" s="26" t="n">
        <f aca="false">IF(X108&lt;0,0,(ROUNDDOWN(X108,0)))</f>
        <v>12668</v>
      </c>
      <c r="Z108" s="27" t="n">
        <f aca="false">((($C108-$L108)*N108))</f>
        <v>17955</v>
      </c>
      <c r="AA108" s="27" t="n">
        <f aca="false">ROUNDDOWN(Z108,0)</f>
        <v>17955</v>
      </c>
      <c r="AB108" s="27" t="n">
        <f aca="false">AA108-S108</f>
        <v>16755</v>
      </c>
      <c r="AC108" s="26" t="n">
        <f aca="false">IF(AB108&lt;0,0,(ROUNDDOWN(AB108,0)))</f>
        <v>16755</v>
      </c>
      <c r="AD108" s="36"/>
      <c r="AE108" s="38"/>
      <c r="AF108" s="36"/>
      <c r="AG108" s="38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5.75" hidden="false" customHeight="false" outlineLevel="0" collapsed="false">
      <c r="A109" s="29" t="n">
        <v>41491</v>
      </c>
      <c r="B109" s="40" t="n">
        <v>41275</v>
      </c>
      <c r="C109" s="31" t="n">
        <v>67545</v>
      </c>
      <c r="D109" s="31" t="n">
        <v>99</v>
      </c>
      <c r="E109" s="31" t="n">
        <v>0</v>
      </c>
      <c r="F109" s="32" t="s">
        <v>43</v>
      </c>
      <c r="G109" s="33" t="s">
        <v>46</v>
      </c>
      <c r="H109" s="34"/>
      <c r="I109" s="33" t="s">
        <v>41</v>
      </c>
      <c r="J109" s="33" t="s">
        <v>49</v>
      </c>
      <c r="K109" s="35"/>
      <c r="L109" s="36" t="n">
        <f aca="false">IF(D109&gt;$E$3,$E$3,D109)</f>
        <v>99</v>
      </c>
      <c r="M109" s="37" t="n">
        <v>0.18</v>
      </c>
      <c r="N109" s="37" t="n">
        <v>0.18</v>
      </c>
      <c r="O109" s="38" t="n">
        <f aca="false">E109*12</f>
        <v>0</v>
      </c>
      <c r="P109" s="36" t="n">
        <f aca="false">O109*((($B$2-A109)+1)/(($B$2-$B$1)+1))</f>
        <v>0</v>
      </c>
      <c r="Q109" s="38" t="n">
        <f aca="false">ROUNDUP(P109,0)</f>
        <v>0</v>
      </c>
      <c r="R109" s="36" t="n">
        <f aca="false">E109*12</f>
        <v>0</v>
      </c>
      <c r="S109" s="38" t="n">
        <f aca="false">ROUNDUP(R109,0)</f>
        <v>0</v>
      </c>
      <c r="T109" s="27" t="n">
        <f aca="false">($C109-$L109)*$M109</f>
        <v>12140.28</v>
      </c>
      <c r="U109" s="27" t="n">
        <f aca="false">ROUNDDOWN(T109,0)</f>
        <v>12140</v>
      </c>
      <c r="V109" s="27" t="n">
        <f aca="false">U109*(($A109-$B$1))/(($B$2-$B$1+1))</f>
        <v>4024.49315068493</v>
      </c>
      <c r="W109" s="27" t="n">
        <f aca="false">ROUNDUP(V109,0)</f>
        <v>4025</v>
      </c>
      <c r="X109" s="27" t="n">
        <f aca="false">U109-W109-Q109</f>
        <v>8115</v>
      </c>
      <c r="Y109" s="26" t="n">
        <f aca="false">IF(X109&lt;0,0,(ROUNDDOWN(X109,0)))</f>
        <v>8115</v>
      </c>
      <c r="Z109" s="27" t="n">
        <f aca="false">((($C109-$L109)*N109))</f>
        <v>12140.28</v>
      </c>
      <c r="AA109" s="27" t="n">
        <f aca="false">ROUNDDOWN(Z109,0)</f>
        <v>12140</v>
      </c>
      <c r="AB109" s="27" t="n">
        <f aca="false">AA109-S109</f>
        <v>12140</v>
      </c>
      <c r="AC109" s="26" t="n">
        <f aca="false">IF(AB109&lt;0,0,(ROUNDDOWN(AB109,0)))</f>
        <v>12140</v>
      </c>
      <c r="AD109" s="36"/>
      <c r="AE109" s="38"/>
      <c r="AF109" s="36"/>
      <c r="AG109" s="38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s="5" customFormat="true" ht="12.75" hidden="false" customHeight="false" outlineLevel="0" collapsed="false">
      <c r="A110" s="18" t="n">
        <v>41396</v>
      </c>
      <c r="B110" s="19" t="n">
        <v>32874</v>
      </c>
      <c r="C110" s="20" t="n">
        <v>25446</v>
      </c>
      <c r="D110" s="20" t="n">
        <v>0</v>
      </c>
      <c r="E110" s="20" t="n">
        <v>90</v>
      </c>
      <c r="F110" s="21" t="s">
        <v>43</v>
      </c>
      <c r="G110" s="22" t="s">
        <v>40</v>
      </c>
      <c r="H110" s="23"/>
      <c r="I110" s="22" t="s">
        <v>41</v>
      </c>
      <c r="J110" s="22" t="s">
        <v>49</v>
      </c>
      <c r="K110" s="7"/>
      <c r="L110" s="24" t="n">
        <f aca="false">IF(D110&gt;$E$3,$E$3,D110)</f>
        <v>0</v>
      </c>
      <c r="M110" s="25" t="n">
        <v>0.15</v>
      </c>
      <c r="N110" s="25" t="n">
        <v>0.15</v>
      </c>
      <c r="O110" s="26" t="n">
        <f aca="false">E110*12</f>
        <v>1080</v>
      </c>
      <c r="P110" s="24" t="n">
        <f aca="false">O110*((($B$2-A110)+1)/(($B$2-$B$1)+1))</f>
        <v>1003.06849315068</v>
      </c>
      <c r="Q110" s="26" t="n">
        <f aca="false">ROUNDUP(P110,0)</f>
        <v>1004</v>
      </c>
      <c r="R110" s="24" t="n">
        <f aca="false">E110*12</f>
        <v>1080</v>
      </c>
      <c r="S110" s="26" t="n">
        <f aca="false">ROUNDUP(R110,0)</f>
        <v>1080</v>
      </c>
      <c r="T110" s="27" t="n">
        <f aca="false">($C110-$L110)*$M110</f>
        <v>3816.9</v>
      </c>
      <c r="U110" s="27" t="n">
        <f aca="false">ROUNDDOWN(T110,0)</f>
        <v>3816</v>
      </c>
      <c r="V110" s="27" t="n">
        <f aca="false">U110*(($A110-$B$1))/(($B$2-$B$1+1))</f>
        <v>271.824657534247</v>
      </c>
      <c r="W110" s="27" t="n">
        <f aca="false">ROUNDUP(V110,0)</f>
        <v>272</v>
      </c>
      <c r="X110" s="27" t="n">
        <f aca="false">U110-W110-Q110</f>
        <v>2540</v>
      </c>
      <c r="Y110" s="26" t="n">
        <f aca="false">IF(X110&lt;0,0,(ROUNDDOWN(X110,0)))</f>
        <v>2540</v>
      </c>
      <c r="Z110" s="27" t="n">
        <f aca="false">((($C110-$L110)*N110))</f>
        <v>3816.9</v>
      </c>
      <c r="AA110" s="27" t="n">
        <f aca="false">ROUNDDOWN(Z110,0)</f>
        <v>3816</v>
      </c>
      <c r="AB110" s="27" t="n">
        <f aca="false">AA110-S110</f>
        <v>2736</v>
      </c>
      <c r="AC110" s="26" t="n">
        <f aca="false">IF(AB110&lt;0,0,(ROUNDDOWN(AB110,0)))</f>
        <v>2736</v>
      </c>
      <c r="AD110" s="24"/>
      <c r="AE110" s="26"/>
      <c r="AF110" s="24"/>
      <c r="AG110" s="26"/>
    </row>
    <row r="111" s="5" customFormat="true" ht="12.75" hidden="false" customHeight="false" outlineLevel="0" collapsed="false">
      <c r="A111" s="18" t="n">
        <v>41428</v>
      </c>
      <c r="B111" s="19" t="n">
        <v>35795</v>
      </c>
      <c r="C111" s="20" t="n">
        <v>33656</v>
      </c>
      <c r="D111" s="20" t="n">
        <v>147</v>
      </c>
      <c r="E111" s="20" t="n">
        <v>0</v>
      </c>
      <c r="F111" s="21" t="s">
        <v>43</v>
      </c>
      <c r="G111" s="22" t="s">
        <v>40</v>
      </c>
      <c r="H111" s="23"/>
      <c r="I111" s="22" t="s">
        <v>44</v>
      </c>
      <c r="J111" s="22" t="s">
        <v>49</v>
      </c>
      <c r="K111" s="7"/>
      <c r="L111" s="24" t="n">
        <f aca="false">IF(D111&gt;$E$3,$E$3,D111)</f>
        <v>147</v>
      </c>
      <c r="M111" s="25" t="n">
        <v>0.22</v>
      </c>
      <c r="N111" s="25" t="n">
        <v>0.22</v>
      </c>
      <c r="O111" s="26" t="n">
        <f aca="false">E111*12</f>
        <v>0</v>
      </c>
      <c r="P111" s="24" t="n">
        <f aca="false">O111*((($B$2-A111)+1)/(($B$2-$B$1)+1))</f>
        <v>0</v>
      </c>
      <c r="Q111" s="26" t="n">
        <f aca="false">ROUNDUP(P111,0)</f>
        <v>0</v>
      </c>
      <c r="R111" s="24" t="n">
        <f aca="false">E111*12</f>
        <v>0</v>
      </c>
      <c r="S111" s="26" t="n">
        <f aca="false">ROUNDUP(R111,0)</f>
        <v>0</v>
      </c>
      <c r="T111" s="27" t="n">
        <f aca="false">($C111-$L111)*$M111</f>
        <v>7371.98</v>
      </c>
      <c r="U111" s="27" t="n">
        <f aca="false">ROUNDDOWN(T111,0)</f>
        <v>7371</v>
      </c>
      <c r="V111" s="27" t="n">
        <f aca="false">U111*(($A111-$B$1))/(($B$2-$B$1+1))</f>
        <v>1171.28219178082</v>
      </c>
      <c r="W111" s="27" t="n">
        <f aca="false">ROUNDUP(V111,0)</f>
        <v>1172</v>
      </c>
      <c r="X111" s="27" t="n">
        <f aca="false">U111-W111-Q111</f>
        <v>6199</v>
      </c>
      <c r="Y111" s="26" t="n">
        <f aca="false">IF(X111&lt;0,0,(ROUNDDOWN(X111,0)))</f>
        <v>6199</v>
      </c>
      <c r="Z111" s="27" t="n">
        <f aca="false">((($C111-$L111)*N111))</f>
        <v>7371.98</v>
      </c>
      <c r="AA111" s="27" t="n">
        <f aca="false">ROUNDDOWN(Z111,0)</f>
        <v>7371</v>
      </c>
      <c r="AB111" s="27" t="n">
        <f aca="false">AA111-S111</f>
        <v>7371</v>
      </c>
      <c r="AC111" s="26" t="n">
        <f aca="false">IF(AB111&lt;0,0,(ROUNDDOWN(AB111,0)))</f>
        <v>7371</v>
      </c>
      <c r="AD111" s="24"/>
      <c r="AE111" s="26"/>
      <c r="AF111" s="24"/>
      <c r="AG111" s="26"/>
    </row>
    <row r="112" s="5" customFormat="true" ht="12.75" hidden="false" customHeight="false" outlineLevel="0" collapsed="false">
      <c r="A112" s="18" t="n">
        <v>41491</v>
      </c>
      <c r="B112" s="19" t="n">
        <v>35795</v>
      </c>
      <c r="C112" s="20" t="n">
        <v>67545</v>
      </c>
      <c r="D112" s="20" t="n">
        <v>53</v>
      </c>
      <c r="E112" s="20" t="n">
        <v>0</v>
      </c>
      <c r="F112" s="21" t="s">
        <v>43</v>
      </c>
      <c r="G112" s="22" t="s">
        <v>46</v>
      </c>
      <c r="H112" s="23"/>
      <c r="I112" s="22" t="s">
        <v>41</v>
      </c>
      <c r="J112" s="22" t="s">
        <v>49</v>
      </c>
      <c r="K112" s="7"/>
      <c r="L112" s="24" t="n">
        <f aca="false">IF(D112&gt;$E$3,$E$3,D112)</f>
        <v>53</v>
      </c>
      <c r="M112" s="25" t="n">
        <v>0.15</v>
      </c>
      <c r="N112" s="25" t="n">
        <v>0.15</v>
      </c>
      <c r="O112" s="26" t="n">
        <f aca="false">E112*12</f>
        <v>0</v>
      </c>
      <c r="P112" s="24" t="n">
        <f aca="false">O112*((($B$2-A112)+1)/(($B$2-$B$1)+1))</f>
        <v>0</v>
      </c>
      <c r="Q112" s="26" t="n">
        <f aca="false">ROUNDUP(P112,0)</f>
        <v>0</v>
      </c>
      <c r="R112" s="24" t="n">
        <f aca="false">E112*12</f>
        <v>0</v>
      </c>
      <c r="S112" s="26" t="n">
        <f aca="false">ROUNDUP(R112,0)</f>
        <v>0</v>
      </c>
      <c r="T112" s="27" t="n">
        <f aca="false">($C112-$L112)*$M112</f>
        <v>10123.8</v>
      </c>
      <c r="U112" s="27" t="n">
        <f aca="false">ROUNDDOWN(T112,0)</f>
        <v>10123</v>
      </c>
      <c r="V112" s="27" t="n">
        <f aca="false">U112*(($A112-$B$1))/(($B$2-$B$1+1))</f>
        <v>3355.84383561644</v>
      </c>
      <c r="W112" s="27" t="n">
        <f aca="false">ROUNDUP(V112,0)</f>
        <v>3356</v>
      </c>
      <c r="X112" s="27" t="n">
        <f aca="false">U112-W112-Q112</f>
        <v>6767</v>
      </c>
      <c r="Y112" s="26" t="n">
        <f aca="false">IF(X112&lt;0,0,(ROUNDDOWN(X112,0)))</f>
        <v>6767</v>
      </c>
      <c r="Z112" s="27" t="n">
        <f aca="false">((($C112-$L112)*N112))</f>
        <v>10123.8</v>
      </c>
      <c r="AA112" s="27" t="n">
        <f aca="false">ROUNDDOWN(Z112,0)</f>
        <v>10123</v>
      </c>
      <c r="AB112" s="27" t="n">
        <f aca="false">AA112-S112</f>
        <v>10123</v>
      </c>
      <c r="AC112" s="26" t="n">
        <f aca="false">IF(AB112&lt;0,0,(ROUNDDOWN(AB112,0)))</f>
        <v>10123</v>
      </c>
      <c r="AD112" s="24"/>
      <c r="AE112" s="26"/>
      <c r="AF112" s="24"/>
      <c r="AG112" s="26"/>
    </row>
    <row r="113" s="5" customFormat="true" ht="12.75" hidden="false" customHeight="false" outlineLevel="0" collapsed="false">
      <c r="A113" s="18" t="n">
        <v>41554</v>
      </c>
      <c r="B113" s="19" t="n">
        <v>35795</v>
      </c>
      <c r="C113" s="20" t="n">
        <v>51423</v>
      </c>
      <c r="D113" s="20" t="n">
        <v>284</v>
      </c>
      <c r="E113" s="20" t="n">
        <v>15</v>
      </c>
      <c r="F113" s="21" t="s">
        <v>43</v>
      </c>
      <c r="G113" s="22" t="s">
        <v>46</v>
      </c>
      <c r="H113" s="23"/>
      <c r="I113" s="22" t="s">
        <v>48</v>
      </c>
      <c r="J113" s="22" t="s">
        <v>49</v>
      </c>
      <c r="K113" s="7"/>
      <c r="L113" s="24" t="n">
        <f aca="false">IF(D113&gt;$E$3,$E$3,D113)</f>
        <v>284</v>
      </c>
      <c r="M113" s="25" t="n">
        <v>0.32</v>
      </c>
      <c r="N113" s="25" t="n">
        <v>0.32</v>
      </c>
      <c r="O113" s="26" t="n">
        <f aca="false">E113*12</f>
        <v>180</v>
      </c>
      <c r="P113" s="24" t="n">
        <f aca="false">O113*((($B$2-A113)+1)/(($B$2-$B$1)+1))</f>
        <v>89.2602739726027</v>
      </c>
      <c r="Q113" s="26" t="n">
        <f aca="false">ROUNDUP(P113,0)</f>
        <v>90</v>
      </c>
      <c r="R113" s="24" t="n">
        <f aca="false">E113*12</f>
        <v>180</v>
      </c>
      <c r="S113" s="26" t="n">
        <f aca="false">ROUNDUP(R113,0)</f>
        <v>180</v>
      </c>
      <c r="T113" s="27" t="n">
        <f aca="false">($C113-$L113)*$M113</f>
        <v>16364.48</v>
      </c>
      <c r="U113" s="27" t="n">
        <f aca="false">ROUNDDOWN(T113,0)</f>
        <v>16364</v>
      </c>
      <c r="V113" s="27" t="n">
        <f aca="false">U113*(($A113-$B$1))/(($B$2-$B$1+1))</f>
        <v>8249.24931506849</v>
      </c>
      <c r="W113" s="27" t="n">
        <f aca="false">ROUNDUP(V113,0)</f>
        <v>8250</v>
      </c>
      <c r="X113" s="27" t="n">
        <f aca="false">U113-W113-Q113</f>
        <v>8024</v>
      </c>
      <c r="Y113" s="26" t="n">
        <f aca="false">IF(X113&lt;0,0,(ROUNDDOWN(X113,0)))</f>
        <v>8024</v>
      </c>
      <c r="Z113" s="27" t="n">
        <f aca="false">((($C113-$L113)*N113))</f>
        <v>16364.48</v>
      </c>
      <c r="AA113" s="27" t="n">
        <f aca="false">ROUNDDOWN(Z113,0)</f>
        <v>16364</v>
      </c>
      <c r="AB113" s="27" t="n">
        <f aca="false">AA113-S113</f>
        <v>16184</v>
      </c>
      <c r="AC113" s="26" t="n">
        <f aca="false">IF(AB113&lt;0,0,(ROUNDDOWN(AB113,0)))</f>
        <v>16184</v>
      </c>
      <c r="AD113" s="24"/>
      <c r="AE113" s="26"/>
      <c r="AF113" s="24"/>
      <c r="AG113" s="26"/>
    </row>
  </sheetData>
  <conditionalFormatting sqref="M1:M5">
    <cfRule type="cellIs" priority="2" operator="lessThan" aboveAverage="0" equalAverage="0" bottom="0" percent="0" rank="0" text="" dxfId="0">
      <formula>0</formula>
    </cfRule>
  </conditionalFormatting>
  <conditionalFormatting sqref="B12:B13">
    <cfRule type="cellIs" priority="3" operator="lessThan" aboveAverage="0" equalAverage="0" bottom="0" percent="0" rank="0" text="" dxfId="1">
      <formula>0</formula>
    </cfRule>
  </conditionalFormatting>
  <conditionalFormatting sqref="B17:B18">
    <cfRule type="cellIs" priority="4" operator="lessThan" aboveAverage="0" equalAverage="0" bottom="0" percent="0" rank="0" text="" dxfId="2">
      <formula>0</formula>
    </cfRule>
  </conditionalFormatting>
  <conditionalFormatting sqref="B30:B31">
    <cfRule type="cellIs" priority="5" operator="lessThan" aboveAverage="0" equalAverage="0" bottom="0" percent="0" rank="0" text="" dxfId="3">
      <formula>0</formula>
    </cfRule>
  </conditionalFormatting>
  <conditionalFormatting sqref="B35:B36">
    <cfRule type="cellIs" priority="6" operator="lessThan" aboveAverage="0" equalAverage="0" bottom="0" percent="0" rank="0" text="" dxfId="4">
      <formula>0</formula>
    </cfRule>
  </conditionalFormatting>
  <conditionalFormatting sqref="B47:B48">
    <cfRule type="cellIs" priority="7" operator="lessThan" aboveAverage="0" equalAverage="0" bottom="0" percent="0" rank="0" text="" dxfId="5">
      <formula>0</formula>
    </cfRule>
  </conditionalFormatting>
  <conditionalFormatting sqref="B52:B53">
    <cfRule type="cellIs" priority="8" operator="lessThan" aboveAverage="0" equalAverage="0" bottom="0" percent="0" rank="0" text="" dxfId="6">
      <formula>0</formula>
    </cfRule>
  </conditionalFormatting>
  <conditionalFormatting sqref="B59:B60">
    <cfRule type="cellIs" priority="9" operator="lessThan" aboveAverage="0" equalAverage="0" bottom="0" percent="0" rank="0" text="" dxfId="7">
      <formula>0</formula>
    </cfRule>
  </conditionalFormatting>
  <conditionalFormatting sqref="B64:B65">
    <cfRule type="cellIs" priority="10" operator="lessThan" aboveAverage="0" equalAverage="0" bottom="0" percent="0" rank="0" text="" dxfId="8">
      <formula>0</formula>
    </cfRule>
  </conditionalFormatting>
  <conditionalFormatting sqref="B71">
    <cfRule type="cellIs" priority="11" operator="lessThan" aboveAverage="0" equalAverage="0" bottom="0" percent="0" rank="0" text="" dxfId="9">
      <formula>0</formula>
    </cfRule>
  </conditionalFormatting>
  <conditionalFormatting sqref="B75">
    <cfRule type="cellIs" priority="12" operator="lessThan" aboveAverage="0" equalAverage="0" bottom="0" percent="0" rank="0" text="" dxfId="10">
      <formula>0</formula>
    </cfRule>
  </conditionalFormatting>
  <conditionalFormatting sqref="AG6">
    <cfRule type="cellIs" priority="13" operator="lessThan" aboveAverage="0" equalAverage="0" bottom="0" percent="0" rank="0" text="" dxfId="11">
      <formula>0</formula>
    </cfRule>
  </conditionalFormatting>
  <conditionalFormatting sqref="A75">
    <cfRule type="cellIs" priority="14" operator="lessThan" aboveAverage="0" equalAverage="0" bottom="0" percent="0" rank="0" text="" dxfId="12">
      <formula>0</formula>
    </cfRule>
  </conditionalFormatting>
  <conditionalFormatting sqref="A50">
    <cfRule type="cellIs" priority="15" operator="lessThan" aboveAverage="0" equalAverage="0" bottom="0" percent="0" rank="0" text="" dxfId="13">
      <formula>0</formula>
    </cfRule>
  </conditionalFormatting>
  <conditionalFormatting sqref="A68">
    <cfRule type="cellIs" priority="16" operator="lessThan" aboveAverage="0" equalAverage="0" bottom="0" percent="0" rank="0" text="" dxfId="14">
      <formula>0</formula>
    </cfRule>
  </conditionalFormatting>
  <conditionalFormatting sqref="A102">
    <cfRule type="cellIs" priority="17" operator="lessThan" aboveAverage="0" equalAverage="0" bottom="0" percent="0" rank="0" text="" dxfId="15">
      <formula>0</formula>
    </cfRule>
  </conditionalFormatting>
  <conditionalFormatting sqref="B91">
    <cfRule type="cellIs" priority="18" operator="lessThan" aboveAverage="0" equalAverage="0" bottom="0" percent="0" rank="0" text="" dxfId="16">
      <formula>0</formula>
    </cfRule>
  </conditionalFormatting>
  <conditionalFormatting sqref="B95">
    <cfRule type="cellIs" priority="19" operator="lessThan" aboveAverage="0" equalAverage="0" bottom="0" percent="0" rank="0" text="" dxfId="17">
      <formula>0</formula>
    </cfRule>
  </conditionalFormatting>
  <conditionalFormatting sqref="B99:B100">
    <cfRule type="cellIs" priority="20" operator="lessThan" aboveAverage="0" equalAverage="0" bottom="0" percent="0" rank="0" text="" dxfId="18">
      <formula>0</formula>
    </cfRule>
  </conditionalFormatting>
  <conditionalFormatting sqref="B89">
    <cfRule type="cellIs" priority="21" operator="lessThan" aboveAverage="0" equalAverage="0" bottom="0" percent="0" rank="0" text="" dxfId="19">
      <formula>0</formula>
    </cfRule>
  </conditionalFormatting>
  <conditionalFormatting sqref="B105">
    <cfRule type="cellIs" priority="22" operator="lessThan" aboveAverage="0" equalAverage="0" bottom="0" percent="0" rank="0" text="" dxfId="20">
      <formula>0</formula>
    </cfRule>
  </conditionalFormatting>
  <conditionalFormatting sqref="O6:P6">
    <cfRule type="cellIs" priority="23" operator="lessThan" aboveAverage="0" equalAverage="0" bottom="0" percent="0" rank="0" text="" dxfId="21">
      <formula>0</formula>
    </cfRule>
  </conditionalFormatting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16"/>
  <sheetViews>
    <sheetView windowProtection="false" showFormulas="false" showGridLines="true" showRowColHeaders="true" showZeros="true" rightToLeft="false" tabSelected="false" showOutlineSymbols="true" defaultGridColor="true" view="normal" topLeftCell="F1" colorId="64" zoomScale="100" zoomScaleNormal="100" zoomScalePageLayoutView="100" workbookViewId="0">
      <selection pane="topLeft" activeCell="U99" activeCellId="0" sqref="U99"/>
    </sheetView>
  </sheetViews>
  <sheetFormatPr defaultRowHeight="15.75"/>
  <cols>
    <col collapsed="false" hidden="false" max="1" min="1" style="1" width="9.62222222222222"/>
    <col collapsed="false" hidden="false" max="2" min="2" style="1" width="10.6296296296296"/>
    <col collapsed="false" hidden="false" max="3" min="3" style="1" width="10.3740740740741"/>
    <col collapsed="false" hidden="false" max="4" min="4" style="1" width="10.5"/>
    <col collapsed="false" hidden="false" max="5" min="5" style="1" width="12"/>
    <col collapsed="false" hidden="false" max="6" min="6" style="1" width="11.6296296296296"/>
    <col collapsed="false" hidden="false" max="7" min="7" style="1" width="15.6259259259259"/>
    <col collapsed="false" hidden="false" max="8" min="8" style="1" width="13.3740740740741"/>
    <col collapsed="false" hidden="false" max="9" min="9" style="1" width="9.0037037037037"/>
    <col collapsed="false" hidden="false" max="10" min="10" style="1" width="10.8777777777778"/>
    <col collapsed="false" hidden="false" max="11" min="11" style="2" width="12.6296296296296"/>
    <col collapsed="false" hidden="false" max="12" min="12" style="1" width="10.6296296296296"/>
    <col collapsed="false" hidden="false" max="13" min="13" style="1" width="11.6296296296296"/>
    <col collapsed="false" hidden="false" max="14" min="14" style="1" width="2.5037037037037"/>
    <col collapsed="false" hidden="false" max="15" min="15" style="1" width="8.12592592592593"/>
    <col collapsed="false" hidden="false" max="16" min="16" style="1" width="11.1259259259259"/>
    <col collapsed="false" hidden="false" max="17" min="17" style="1" width="17.5"/>
    <col collapsed="false" hidden="false" max="18" min="18" style="1" width="15"/>
    <col collapsed="false" hidden="false" max="20" min="19" style="1" width="15.1222222222222"/>
    <col collapsed="false" hidden="false" max="26" min="21" style="1" width="10.0037037037037"/>
    <col collapsed="false" hidden="false" max="27" min="27" style="1" width="16.5037037037037"/>
    <col collapsed="false" hidden="false" max="29" min="28" style="1" width="13.6259259259259"/>
    <col collapsed="false" hidden="false" max="30" min="30" style="1" width="14.8740740740741"/>
    <col collapsed="false" hidden="false" max="1025" min="31" style="1" width="10.8777777777778"/>
  </cols>
  <sheetData>
    <row r="1" customFormat="false" ht="15.75" hidden="false" customHeight="false" outlineLevel="0" collapsed="false">
      <c r="A1" s="3" t="s">
        <v>0</v>
      </c>
      <c r="B1" s="4" t="n">
        <v>41370</v>
      </c>
      <c r="C1" s="4"/>
      <c r="D1" s="4"/>
      <c r="E1" s="0"/>
      <c r="F1" s="0"/>
      <c r="G1" s="3" t="s">
        <v>1</v>
      </c>
      <c r="H1" s="5" t="n">
        <v>21100</v>
      </c>
      <c r="I1" s="5"/>
      <c r="J1" s="5"/>
      <c r="K1" s="6"/>
      <c r="L1" s="5"/>
      <c r="M1" s="5"/>
      <c r="N1" s="0"/>
      <c r="O1" s="5"/>
      <c r="P1" s="5"/>
      <c r="Q1" s="5"/>
      <c r="R1" s="5"/>
      <c r="S1" s="5"/>
      <c r="T1" s="5"/>
      <c r="U1" s="0"/>
      <c r="V1" s="0"/>
      <c r="W1" s="0"/>
      <c r="X1" s="0"/>
      <c r="Y1" s="0"/>
      <c r="Z1" s="0"/>
      <c r="AA1" s="5"/>
      <c r="AB1" s="5"/>
      <c r="AC1" s="5"/>
      <c r="AD1" s="5"/>
      <c r="AE1" s="5"/>
      <c r="AF1" s="5"/>
      <c r="AG1" s="5"/>
      <c r="AH1" s="5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5.75" hidden="false" customHeight="false" outlineLevel="0" collapsed="false">
      <c r="A2" s="3" t="s">
        <v>2</v>
      </c>
      <c r="B2" s="4" t="n">
        <v>41734</v>
      </c>
      <c r="C2" s="4"/>
      <c r="D2" s="4"/>
      <c r="E2" s="0"/>
      <c r="F2" s="0"/>
      <c r="G2" s="41"/>
      <c r="H2" s="0"/>
      <c r="I2" s="5"/>
      <c r="J2" s="5"/>
      <c r="K2" s="6"/>
      <c r="L2" s="5"/>
      <c r="M2" s="5"/>
      <c r="N2" s="0"/>
      <c r="O2" s="5"/>
      <c r="P2" s="5"/>
      <c r="Q2" s="5"/>
      <c r="R2" s="5"/>
      <c r="S2" s="5"/>
      <c r="T2" s="5"/>
      <c r="U2" s="0"/>
      <c r="V2" s="0"/>
      <c r="W2" s="0"/>
      <c r="X2" s="0"/>
      <c r="Y2" s="0"/>
      <c r="Z2" s="0"/>
      <c r="AA2" s="5"/>
      <c r="AB2" s="5"/>
      <c r="AC2" s="5"/>
      <c r="AD2" s="5"/>
      <c r="AE2" s="5"/>
      <c r="AF2" s="5"/>
      <c r="AG2" s="5"/>
      <c r="AH2" s="5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.75" hidden="false" customHeight="false" outlineLevel="0" collapsed="false">
      <c r="A3" s="3" t="s">
        <v>4</v>
      </c>
      <c r="B3" s="4" t="n">
        <v>41735</v>
      </c>
      <c r="C3" s="4"/>
      <c r="D3" s="4"/>
      <c r="E3" s="0"/>
      <c r="F3" s="0"/>
      <c r="G3" s="3" t="s">
        <v>5</v>
      </c>
      <c r="H3" s="5" t="n">
        <v>5000</v>
      </c>
      <c r="I3" s="5"/>
      <c r="J3" s="5"/>
      <c r="K3" s="6"/>
      <c r="L3" s="5"/>
      <c r="M3" s="5"/>
      <c r="N3" s="0"/>
      <c r="O3" s="5"/>
      <c r="P3" s="5"/>
      <c r="Q3" s="5"/>
      <c r="R3" s="5"/>
      <c r="S3" s="5"/>
      <c r="T3" s="5"/>
      <c r="U3" s="0"/>
      <c r="V3" s="0"/>
      <c r="W3" s="0"/>
      <c r="X3" s="0"/>
      <c r="Y3" s="0"/>
      <c r="Z3" s="0"/>
      <c r="AA3" s="5"/>
      <c r="AB3" s="5"/>
      <c r="AC3" s="5"/>
      <c r="AD3" s="5"/>
      <c r="AE3" s="5"/>
      <c r="AF3" s="5"/>
      <c r="AG3" s="5"/>
      <c r="AH3" s="5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.75" hidden="false" customHeight="false" outlineLevel="0" collapsed="false">
      <c r="A4" s="3" t="s">
        <v>6</v>
      </c>
      <c r="B4" s="4" t="n">
        <v>42099</v>
      </c>
      <c r="C4" s="4"/>
      <c r="D4" s="4"/>
      <c r="E4" s="0"/>
      <c r="F4" s="0"/>
      <c r="G4" s="0"/>
      <c r="H4" s="0"/>
      <c r="I4" s="5"/>
      <c r="J4" s="5"/>
      <c r="K4" s="6"/>
      <c r="L4" s="5"/>
      <c r="M4" s="5"/>
      <c r="N4" s="0"/>
      <c r="O4" s="5"/>
      <c r="P4" s="5"/>
      <c r="Q4" s="5"/>
      <c r="R4" s="5"/>
      <c r="S4" s="5"/>
      <c r="T4" s="5"/>
      <c r="U4" s="0"/>
      <c r="V4" s="0"/>
      <c r="W4" s="0"/>
      <c r="X4" s="0"/>
      <c r="Y4" s="0"/>
      <c r="Z4" s="0"/>
      <c r="AA4" s="5"/>
      <c r="AB4" s="5"/>
      <c r="AC4" s="5"/>
      <c r="AD4" s="5"/>
      <c r="AE4" s="5"/>
      <c r="AF4" s="5"/>
      <c r="AG4" s="5"/>
      <c r="AH4" s="5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s="5" customFormat="true" ht="12.75" hidden="false" customHeight="false" outlineLevel="0" collapsed="false">
      <c r="K5" s="6"/>
      <c r="U5" s="8"/>
      <c r="V5" s="8"/>
      <c r="W5" s="8"/>
      <c r="X5" s="8"/>
      <c r="Y5" s="8"/>
    </row>
    <row r="6" s="17" customFormat="true" ht="51" hidden="false" customHeight="false" outlineLevel="0" collapsed="false">
      <c r="A6" s="9" t="s">
        <v>7</v>
      </c>
      <c r="B6" s="9" t="s">
        <v>50</v>
      </c>
      <c r="C6" s="9" t="s">
        <v>51</v>
      </c>
      <c r="D6" s="9" t="s">
        <v>52</v>
      </c>
      <c r="E6" s="9" t="s">
        <v>8</v>
      </c>
      <c r="F6" s="9" t="s">
        <v>9</v>
      </c>
      <c r="G6" s="9" t="s">
        <v>10</v>
      </c>
      <c r="H6" s="9" t="s">
        <v>53</v>
      </c>
      <c r="I6" s="9" t="s">
        <v>13</v>
      </c>
      <c r="J6" s="10" t="s">
        <v>14</v>
      </c>
      <c r="K6" s="9" t="s">
        <v>15</v>
      </c>
      <c r="L6" s="9" t="s">
        <v>16</v>
      </c>
      <c r="M6" s="9" t="s">
        <v>54</v>
      </c>
      <c r="N6" s="11"/>
      <c r="O6" s="12" t="s">
        <v>17</v>
      </c>
      <c r="P6" s="9" t="s">
        <v>18</v>
      </c>
      <c r="Q6" s="14" t="s">
        <v>55</v>
      </c>
      <c r="R6" s="14" t="s">
        <v>56</v>
      </c>
      <c r="S6" s="15" t="s">
        <v>22</v>
      </c>
      <c r="T6" s="15" t="s">
        <v>24</v>
      </c>
      <c r="U6" s="16" t="s">
        <v>25</v>
      </c>
      <c r="V6" s="16" t="s">
        <v>26</v>
      </c>
      <c r="W6" s="16" t="s">
        <v>27</v>
      </c>
      <c r="X6" s="16" t="s">
        <v>28</v>
      </c>
      <c r="Y6" s="16" t="s">
        <v>29</v>
      </c>
      <c r="Z6" s="15" t="s">
        <v>30</v>
      </c>
      <c r="AA6" s="15" t="s">
        <v>34</v>
      </c>
      <c r="AB6" s="12" t="s">
        <v>35</v>
      </c>
      <c r="AC6" s="15" t="s">
        <v>36</v>
      </c>
      <c r="AD6" s="15" t="s">
        <v>38</v>
      </c>
    </row>
    <row r="7" customFormat="false" ht="15.75" hidden="false" customHeight="false" outlineLevel="0" collapsed="false">
      <c r="A7" s="18" t="n">
        <v>41370</v>
      </c>
      <c r="B7" s="18" t="n">
        <v>41620</v>
      </c>
      <c r="C7" s="42" t="n">
        <v>1</v>
      </c>
      <c r="D7" s="42" t="n">
        <v>5</v>
      </c>
      <c r="E7" s="19" t="n">
        <v>40923</v>
      </c>
      <c r="F7" s="20" t="n">
        <v>14675</v>
      </c>
      <c r="G7" s="20" t="n">
        <v>0</v>
      </c>
      <c r="H7" s="20" t="n">
        <f aca="false">'ADD 13-14'!Q7</f>
        <v>53</v>
      </c>
      <c r="I7" s="22" t="s">
        <v>40</v>
      </c>
      <c r="J7" s="23" t="n">
        <v>1</v>
      </c>
      <c r="K7" s="22" t="s">
        <v>41</v>
      </c>
      <c r="L7" s="22" t="s">
        <v>42</v>
      </c>
      <c r="M7" s="19" t="n">
        <v>41605</v>
      </c>
      <c r="N7" s="0"/>
      <c r="O7" s="24" t="n">
        <f aca="false">IF(G7&gt;$H$3,$H$3,G7)</f>
        <v>0</v>
      </c>
      <c r="P7" s="25" t="n">
        <v>0.05</v>
      </c>
      <c r="Q7" s="24" t="n">
        <f aca="false">H7/((($B$2-$A7)-C7+1)/(($B$2-$B$1)+1))</f>
        <v>53.1456043956044</v>
      </c>
      <c r="R7" s="24" t="n">
        <f aca="false">Q7*(((B7-A7)-D7+1)/(($B$2-$B$1)+1))</f>
        <v>35.8186813186813</v>
      </c>
      <c r="S7" s="26" t="n">
        <f aca="false">ROUNDUP(R7,0)</f>
        <v>36</v>
      </c>
      <c r="T7" s="26" t="n">
        <v>0</v>
      </c>
      <c r="U7" s="27" t="n">
        <f aca="false">(F7-O7)*$P7</f>
        <v>733.75</v>
      </c>
      <c r="V7" s="27" t="n">
        <f aca="false">ROUNDDOWN(U7,0)</f>
        <v>733</v>
      </c>
      <c r="W7" s="27" t="n">
        <f aca="false">V7*(($A7-$B$1)+($B$2-B7)+D7)/(($B$2-$B$1+1))</f>
        <v>238.978082191781</v>
      </c>
      <c r="X7" s="27" t="n">
        <f aca="false">ROUNDUP(W7,0)</f>
        <v>239</v>
      </c>
      <c r="Y7" s="27" t="n">
        <f aca="false">V7-X7-S7</f>
        <v>458</v>
      </c>
      <c r="Z7" s="26" t="n">
        <f aca="false">IF(Y7&lt;0,0,(ROUNDDOWN(Y7,0)))</f>
        <v>458</v>
      </c>
      <c r="AA7" s="26" t="n">
        <v>0</v>
      </c>
      <c r="AB7" s="24" t="n">
        <f aca="false">($H$1*P7)*((($M7-$A7)-D7+1)/(($B$2-$B$1+1)))</f>
        <v>667.684931506849</v>
      </c>
      <c r="AC7" s="26" t="n">
        <f aca="false">ROUNDDOWN(AB7,0)</f>
        <v>667</v>
      </c>
      <c r="AD7" s="26" t="n">
        <v>0</v>
      </c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.75" hidden="false" customHeight="false" outlineLevel="0" collapsed="false">
      <c r="A8" s="18" t="n">
        <v>41370</v>
      </c>
      <c r="B8" s="18" t="n">
        <v>41589</v>
      </c>
      <c r="C8" s="42" t="n">
        <v>0</v>
      </c>
      <c r="D8" s="42" t="n">
        <v>0</v>
      </c>
      <c r="E8" s="19" t="n">
        <v>40854</v>
      </c>
      <c r="F8" s="20" t="n">
        <v>25446</v>
      </c>
      <c r="G8" s="20" t="n">
        <v>500</v>
      </c>
      <c r="H8" s="20" t="n">
        <f aca="false">'ADD 13-14'!Q8</f>
        <v>261</v>
      </c>
      <c r="I8" s="22" t="s">
        <v>40</v>
      </c>
      <c r="J8" s="23" t="n">
        <v>55</v>
      </c>
      <c r="K8" s="22" t="s">
        <v>41</v>
      </c>
      <c r="L8" s="22" t="s">
        <v>42</v>
      </c>
      <c r="M8" s="19" t="n">
        <v>41574</v>
      </c>
      <c r="N8" s="0"/>
      <c r="O8" s="24" t="n">
        <f aca="false">IF(G8&gt;$H$3,$H$3,G8)</f>
        <v>500</v>
      </c>
      <c r="P8" s="25" t="n">
        <v>0.05</v>
      </c>
      <c r="Q8" s="24" t="n">
        <f aca="false">H8/((($B$2-$A8)-C8+1)/(($B$2-$B$1)+1))</f>
        <v>261</v>
      </c>
      <c r="R8" s="24" t="n">
        <f aca="false">Q8*(((B8-A8)-D8+1)/(($B$2-$B$1)+1))</f>
        <v>157.315068493151</v>
      </c>
      <c r="S8" s="26" t="n">
        <f aca="false">ROUNDUP(R8,0)</f>
        <v>158</v>
      </c>
      <c r="T8" s="26" t="n">
        <v>0</v>
      </c>
      <c r="U8" s="27" t="n">
        <f aca="false">(F8-O8)*$P8</f>
        <v>1247.3</v>
      </c>
      <c r="V8" s="27" t="n">
        <f aca="false">ROUNDDOWN(U8,0)</f>
        <v>1247</v>
      </c>
      <c r="W8" s="27" t="n">
        <f aca="false">V8*(($A8-$B$1)+($B$2-B8)+D8)/(($B$2-$B$1+1))</f>
        <v>495.383561643836</v>
      </c>
      <c r="X8" s="27" t="n">
        <f aca="false">ROUNDUP(W8,0)</f>
        <v>496</v>
      </c>
      <c r="Y8" s="27" t="n">
        <f aca="false">V8-X8-S8</f>
        <v>593</v>
      </c>
      <c r="Z8" s="26" t="n">
        <f aca="false">IF(Y8&lt;0,0,(ROUNDDOWN(Y8,0)))</f>
        <v>593</v>
      </c>
      <c r="AA8" s="26" t="n">
        <v>0</v>
      </c>
      <c r="AB8" s="24" t="n">
        <f aca="false">($H$1*P8)*((($M8-$A8)-D8+1)/(($B$2-$B$1+1)))</f>
        <v>592.534246575343</v>
      </c>
      <c r="AC8" s="26" t="n">
        <f aca="false">ROUNDDOWN(AB8,0)</f>
        <v>592</v>
      </c>
      <c r="AD8" s="26" t="n">
        <v>0</v>
      </c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.75" hidden="false" customHeight="false" outlineLevel="0" collapsed="false">
      <c r="A9" s="18" t="n">
        <v>41370</v>
      </c>
      <c r="B9" s="43" t="n">
        <v>41578</v>
      </c>
      <c r="C9" s="44" t="n">
        <v>0</v>
      </c>
      <c r="D9" s="44" t="n">
        <v>0</v>
      </c>
      <c r="E9" s="19" t="n">
        <v>35796</v>
      </c>
      <c r="F9" s="20" t="n">
        <v>33656</v>
      </c>
      <c r="G9" s="20" t="n">
        <v>0</v>
      </c>
      <c r="H9" s="20" t="n">
        <f aca="false">'ADD 13-14'!Q9</f>
        <v>0</v>
      </c>
      <c r="I9" s="22" t="s">
        <v>40</v>
      </c>
      <c r="J9" s="23" t="n">
        <v>75</v>
      </c>
      <c r="K9" s="22" t="s">
        <v>41</v>
      </c>
      <c r="L9" s="22" t="s">
        <v>42</v>
      </c>
      <c r="M9" s="19" t="n">
        <v>41563</v>
      </c>
      <c r="N9" s="0"/>
      <c r="O9" s="24" t="n">
        <f aca="false">IF(G9&gt;$H$3,$H$3,G9)</f>
        <v>0</v>
      </c>
      <c r="P9" s="25" t="n">
        <v>0.05</v>
      </c>
      <c r="Q9" s="24" t="n">
        <f aca="false">H9/((($B$2-$A9)-C9+1)/(($B$2-$B$1)+1))</f>
        <v>0</v>
      </c>
      <c r="R9" s="24" t="n">
        <f aca="false">Q9*(((B9-A9)-D9+1)/(($B$2-$B$1)+1))</f>
        <v>0</v>
      </c>
      <c r="S9" s="26" t="n">
        <f aca="false">ROUNDUP(R9,0)</f>
        <v>0</v>
      </c>
      <c r="T9" s="26" t="n">
        <v>0</v>
      </c>
      <c r="U9" s="27" t="n">
        <f aca="false">(F9-O9)*$P9</f>
        <v>1682.8</v>
      </c>
      <c r="V9" s="27" t="n">
        <f aca="false">ROUNDDOWN(U9,0)</f>
        <v>1682</v>
      </c>
      <c r="W9" s="27" t="n">
        <f aca="false">V9*(($A9-$B$1)+($B$2-B9)+D9)/(($B$2-$B$1+1))</f>
        <v>718.882191780822</v>
      </c>
      <c r="X9" s="27" t="n">
        <f aca="false">ROUNDUP(W9,0)</f>
        <v>719</v>
      </c>
      <c r="Y9" s="27" t="n">
        <f aca="false">V9-X9-S9</f>
        <v>963</v>
      </c>
      <c r="Z9" s="26" t="n">
        <f aca="false">IF(Y9&lt;0,0,(ROUNDDOWN(Y9,0)))</f>
        <v>963</v>
      </c>
      <c r="AA9" s="26" t="n">
        <v>0</v>
      </c>
      <c r="AB9" s="24" t="n">
        <f aca="false">($H$1*P9)*((($M9-$A9)-D9+1)/(($B$2-$B$1+1)))</f>
        <v>560.739726027397</v>
      </c>
      <c r="AC9" s="26" t="n">
        <f aca="false">ROUNDDOWN(AB9,0)</f>
        <v>560</v>
      </c>
      <c r="AD9" s="26" t="n">
        <v>0</v>
      </c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.75" hidden="false" customHeight="false" outlineLevel="0" collapsed="false">
      <c r="A10" s="18" t="n">
        <v>41370</v>
      </c>
      <c r="B10" s="43" t="n">
        <v>41654</v>
      </c>
      <c r="C10" s="42" t="n">
        <v>0</v>
      </c>
      <c r="D10" s="42" t="n">
        <v>0</v>
      </c>
      <c r="E10" s="28" t="n">
        <v>35797</v>
      </c>
      <c r="F10" s="20" t="n">
        <v>71222</v>
      </c>
      <c r="G10" s="20" t="n">
        <v>0</v>
      </c>
      <c r="H10" s="20" t="n">
        <f aca="false">'ADD 13-14'!Q10</f>
        <v>0</v>
      </c>
      <c r="I10" s="22" t="s">
        <v>40</v>
      </c>
      <c r="J10" s="23" t="n">
        <v>76</v>
      </c>
      <c r="K10" s="22" t="s">
        <v>41</v>
      </c>
      <c r="L10" s="22" t="s">
        <v>42</v>
      </c>
      <c r="M10" s="19" t="n">
        <v>41639</v>
      </c>
      <c r="N10" s="0"/>
      <c r="O10" s="24" t="n">
        <f aca="false">IF(G10&gt;$H$3,$H$3,G10)</f>
        <v>0</v>
      </c>
      <c r="P10" s="25" t="n">
        <v>0.1</v>
      </c>
      <c r="Q10" s="24" t="n">
        <f aca="false">H10/((($B$2-$A10)-C10+1)/(($B$2-$B$1)+1))</f>
        <v>0</v>
      </c>
      <c r="R10" s="24" t="n">
        <f aca="false">Q10*(((B10-A10)-D10+1)/(($B$2-$B$1)+1))</f>
        <v>0</v>
      </c>
      <c r="S10" s="26" t="n">
        <f aca="false">ROUNDUP(R10,0)</f>
        <v>0</v>
      </c>
      <c r="T10" s="26" t="n">
        <v>0</v>
      </c>
      <c r="U10" s="27" t="n">
        <f aca="false">(F10-O10)*$P10</f>
        <v>7122.2</v>
      </c>
      <c r="V10" s="27" t="n">
        <f aca="false">ROUNDDOWN(U10,0)</f>
        <v>7122</v>
      </c>
      <c r="W10" s="27" t="n">
        <f aca="false">V10*(($A10-$B$1)+($B$2-B10)+D10)/(($B$2-$B$1+1))</f>
        <v>1560.98630136986</v>
      </c>
      <c r="X10" s="27" t="n">
        <f aca="false">ROUNDUP(W10,0)</f>
        <v>1561</v>
      </c>
      <c r="Y10" s="27" t="n">
        <f aca="false">V10-X10-S10</f>
        <v>5561</v>
      </c>
      <c r="Z10" s="26" t="n">
        <f aca="false">IF(Y10&lt;0,0,(ROUNDDOWN(Y10,0)))</f>
        <v>5561</v>
      </c>
      <c r="AA10" s="26" t="n">
        <v>0</v>
      </c>
      <c r="AB10" s="24" t="n">
        <f aca="false">($H$1*P10)*((($M10-$A10)-D10+1)/(($B$2-$B$1+1)))</f>
        <v>1560.82191780822</v>
      </c>
      <c r="AC10" s="26" t="n">
        <f aca="false">ROUNDDOWN(AB10,0)</f>
        <v>1560</v>
      </c>
      <c r="AD10" s="26" t="n">
        <v>0</v>
      </c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.75" hidden="false" customHeight="false" outlineLevel="0" collapsed="false">
      <c r="A11" s="18" t="n">
        <v>41523</v>
      </c>
      <c r="B11" s="43" t="n">
        <v>41703</v>
      </c>
      <c r="C11" s="42" t="n">
        <v>0</v>
      </c>
      <c r="D11" s="42" t="n">
        <v>0</v>
      </c>
      <c r="E11" s="28" t="n">
        <v>36161</v>
      </c>
      <c r="F11" s="20" t="n">
        <v>15872</v>
      </c>
      <c r="G11" s="20" t="n">
        <v>0</v>
      </c>
      <c r="H11" s="20" t="n">
        <f aca="false">'ADD 13-14'!Q11</f>
        <v>424</v>
      </c>
      <c r="I11" s="22" t="s">
        <v>40</v>
      </c>
      <c r="J11" s="23" t="n">
        <v>82</v>
      </c>
      <c r="K11" s="22" t="s">
        <v>41</v>
      </c>
      <c r="L11" s="22" t="s">
        <v>42</v>
      </c>
      <c r="M11" s="19" t="n">
        <v>41688</v>
      </c>
      <c r="N11" s="0"/>
      <c r="O11" s="24" t="n">
        <f aca="false">IF(G11&gt;$H$3,$H$3,G11)</f>
        <v>0</v>
      </c>
      <c r="P11" s="37" t="n">
        <v>0.1</v>
      </c>
      <c r="Q11" s="24" t="n">
        <f aca="false">H11/((($B$2-$A11)-C11+1)/(($B$2-$B$1)+1))</f>
        <v>730</v>
      </c>
      <c r="R11" s="24" t="n">
        <f aca="false">Q11*(((B11-A11)-D11+1)/(($B$2-$B$1)+1))</f>
        <v>362</v>
      </c>
      <c r="S11" s="26" t="n">
        <f aca="false">ROUNDUP(R11,0)</f>
        <v>362</v>
      </c>
      <c r="T11" s="26" t="n">
        <v>0</v>
      </c>
      <c r="U11" s="27" t="n">
        <f aca="false">(F11-O11)*$P11</f>
        <v>1587.2</v>
      </c>
      <c r="V11" s="27" t="n">
        <f aca="false">ROUNDDOWN(U11,0)</f>
        <v>1587</v>
      </c>
      <c r="W11" s="27" t="n">
        <f aca="false">V11*(($A11-$B$1)+($B$2-B11)+D11)/(($B$2-$B$1+1))</f>
        <v>800.021917808219</v>
      </c>
      <c r="X11" s="27" t="n">
        <f aca="false">ROUNDUP(W11,0)</f>
        <v>801</v>
      </c>
      <c r="Y11" s="27" t="n">
        <f aca="false">V11-X11-S11</f>
        <v>424</v>
      </c>
      <c r="Z11" s="26" t="n">
        <f aca="false">IF(Y11&lt;0,0,(ROUNDDOWN(Y11,0)))</f>
        <v>424</v>
      </c>
      <c r="AA11" s="26" t="n">
        <v>0</v>
      </c>
      <c r="AB11" s="24" t="n">
        <f aca="false">($H$1*P11)*((($M11-$A11)-D11+1)/(($B$2-$B$1+1)))</f>
        <v>959.616438356164</v>
      </c>
      <c r="AC11" s="26" t="n">
        <f aca="false">ROUNDDOWN(AB11,0)</f>
        <v>959</v>
      </c>
      <c r="AD11" s="26" t="n">
        <v>0</v>
      </c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.75" hidden="false" customHeight="false" outlineLevel="0" collapsed="false">
      <c r="A12" s="18" t="n">
        <v>41487</v>
      </c>
      <c r="B12" s="18" t="n">
        <v>41689</v>
      </c>
      <c r="C12" s="44" t="n">
        <v>0</v>
      </c>
      <c r="D12" s="44" t="n">
        <v>0</v>
      </c>
      <c r="E12" s="19" t="n">
        <v>40923</v>
      </c>
      <c r="F12" s="20" t="n">
        <v>34987</v>
      </c>
      <c r="G12" s="20" t="n">
        <v>0</v>
      </c>
      <c r="H12" s="20" t="n">
        <f aca="false">'ADD 13-14'!Q12</f>
        <v>142</v>
      </c>
      <c r="I12" s="22" t="s">
        <v>40</v>
      </c>
      <c r="J12" s="23" t="n">
        <v>94</v>
      </c>
      <c r="K12" s="22" t="s">
        <v>41</v>
      </c>
      <c r="L12" s="22" t="s">
        <v>42</v>
      </c>
      <c r="M12" s="19" t="n">
        <v>41674</v>
      </c>
      <c r="N12" s="0"/>
      <c r="O12" s="24" t="n">
        <f aca="false">IF(G12&gt;$H$3,$H$3,G12)</f>
        <v>0</v>
      </c>
      <c r="P12" s="25" t="n">
        <v>0.1</v>
      </c>
      <c r="Q12" s="24" t="n">
        <f aca="false">H12/((($B$2-$A12)-C12+1)/(($B$2-$B$1)+1))</f>
        <v>208.991935483871</v>
      </c>
      <c r="R12" s="24" t="n">
        <f aca="false">Q12*(((B12-A12)-D12+1)/(($B$2-$B$1)+1))</f>
        <v>116.233870967742</v>
      </c>
      <c r="S12" s="26" t="n">
        <f aca="false">ROUNDUP(R12,0)</f>
        <v>117</v>
      </c>
      <c r="T12" s="26" t="n">
        <v>0</v>
      </c>
      <c r="U12" s="27" t="n">
        <f aca="false">(F12-O12)*$P12</f>
        <v>3498.7</v>
      </c>
      <c r="V12" s="27" t="n">
        <f aca="false">ROUNDDOWN(U12,0)</f>
        <v>3498</v>
      </c>
      <c r="W12" s="27" t="n">
        <f aca="false">V12*(($A12-$B$1)+($B$2-B12)+D12)/(($B$2-$B$1+1))</f>
        <v>1552.53698630137</v>
      </c>
      <c r="X12" s="27" t="n">
        <f aca="false">ROUNDUP(W12,0)</f>
        <v>1553</v>
      </c>
      <c r="Y12" s="27" t="n">
        <f aca="false">V12-X12-S12</f>
        <v>1828</v>
      </c>
      <c r="Z12" s="26" t="n">
        <f aca="false">IF(Y12&lt;0,0,(ROUNDDOWN(Y12,0)))</f>
        <v>1828</v>
      </c>
      <c r="AA12" s="26" t="n">
        <v>0</v>
      </c>
      <c r="AB12" s="24" t="n">
        <f aca="false">($H$1*P12)*((($M12-$A12)-D12+1)/(($B$2-$B$1+1)))</f>
        <v>1086.79452054795</v>
      </c>
      <c r="AC12" s="26" t="n">
        <f aca="false">ROUNDDOWN(AB12,0)</f>
        <v>1086</v>
      </c>
      <c r="AD12" s="26" t="n">
        <v>0</v>
      </c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.75" hidden="false" customHeight="false" outlineLevel="0" collapsed="false">
      <c r="A13" s="18" t="n">
        <v>41456</v>
      </c>
      <c r="B13" s="18" t="n">
        <v>41730</v>
      </c>
      <c r="C13" s="42" t="n">
        <v>0</v>
      </c>
      <c r="D13" s="42" t="n">
        <v>0</v>
      </c>
      <c r="E13" s="19" t="n">
        <v>40854</v>
      </c>
      <c r="F13" s="20" t="n">
        <v>18465</v>
      </c>
      <c r="G13" s="20" t="n">
        <v>0</v>
      </c>
      <c r="H13" s="20" t="n">
        <f aca="false">'ADD 13-14'!Q13</f>
        <v>240</v>
      </c>
      <c r="I13" s="22" t="s">
        <v>40</v>
      </c>
      <c r="J13" s="23" t="n">
        <v>95</v>
      </c>
      <c r="K13" s="22" t="s">
        <v>41</v>
      </c>
      <c r="L13" s="22" t="s">
        <v>42</v>
      </c>
      <c r="M13" s="19" t="n">
        <v>41715</v>
      </c>
      <c r="N13" s="0"/>
      <c r="O13" s="24" t="n">
        <f aca="false">IF(G13&gt;$H$3,$H$3,G13)</f>
        <v>0</v>
      </c>
      <c r="P13" s="25" t="n">
        <v>0.11</v>
      </c>
      <c r="Q13" s="24" t="n">
        <f aca="false">H13/((($B$2-$A13)-C13+1)/(($B$2-$B$1)+1))</f>
        <v>313.978494623656</v>
      </c>
      <c r="R13" s="24" t="n">
        <f aca="false">Q13*(((B13-A13)-D13+1)/(($B$2-$B$1)+1))</f>
        <v>236.559139784946</v>
      </c>
      <c r="S13" s="26" t="n">
        <f aca="false">ROUNDUP(R13,0)</f>
        <v>237</v>
      </c>
      <c r="T13" s="26" t="n">
        <v>0</v>
      </c>
      <c r="U13" s="27" t="n">
        <f aca="false">(F13-O13)*$P13</f>
        <v>2031.15</v>
      </c>
      <c r="V13" s="27" t="n">
        <f aca="false">ROUNDDOWN(U13,0)</f>
        <v>2031</v>
      </c>
      <c r="W13" s="27" t="n">
        <f aca="false">V13*(($A13-$B$1)+($B$2-B13)+D13)/(($B$2-$B$1+1))</f>
        <v>500.794520547945</v>
      </c>
      <c r="X13" s="27" t="n">
        <f aca="false">ROUNDUP(W13,0)</f>
        <v>501</v>
      </c>
      <c r="Y13" s="27" t="n">
        <f aca="false">V13-X13-S13</f>
        <v>1293</v>
      </c>
      <c r="Z13" s="26" t="n">
        <f aca="false">IF(Y13&lt;0,0,(ROUNDDOWN(Y13,0)))</f>
        <v>1293</v>
      </c>
      <c r="AA13" s="26" t="n">
        <v>0</v>
      </c>
      <c r="AB13" s="24" t="n">
        <f aca="false">($H$1*P13)*((($M13-$A13)-D13+1)/(($B$2-$B$1+1)))</f>
        <v>1653.31506849315</v>
      </c>
      <c r="AC13" s="26" t="n">
        <f aca="false">ROUNDDOWN(AB13,0)</f>
        <v>1653</v>
      </c>
      <c r="AD13" s="26" t="n">
        <v>0</v>
      </c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.75" hidden="false" customHeight="false" outlineLevel="0" collapsed="false">
      <c r="A14" s="18" t="n">
        <v>41564</v>
      </c>
      <c r="B14" s="18" t="n">
        <v>41620</v>
      </c>
      <c r="C14" s="42" t="n">
        <v>0</v>
      </c>
      <c r="D14" s="42" t="n">
        <v>0</v>
      </c>
      <c r="E14" s="19" t="n">
        <v>35796</v>
      </c>
      <c r="F14" s="20" t="n">
        <v>85674</v>
      </c>
      <c r="G14" s="20" t="n">
        <v>0</v>
      </c>
      <c r="H14" s="20" t="n">
        <f aca="false">'ADD 13-14'!Q14</f>
        <v>196</v>
      </c>
      <c r="I14" s="22" t="s">
        <v>40</v>
      </c>
      <c r="J14" s="23" t="n">
        <v>100</v>
      </c>
      <c r="K14" s="22" t="s">
        <v>41</v>
      </c>
      <c r="L14" s="22" t="s">
        <v>42</v>
      </c>
      <c r="M14" s="19" t="n">
        <v>41605</v>
      </c>
      <c r="N14" s="0"/>
      <c r="O14" s="24" t="n">
        <f aca="false">IF(G14&gt;$H$3,$H$3,G14)</f>
        <v>0</v>
      </c>
      <c r="P14" s="25" t="n">
        <v>0.12</v>
      </c>
      <c r="Q14" s="24" t="n">
        <f aca="false">H14/((($B$2-$A14)-C14+1)/(($B$2-$B$1)+1))</f>
        <v>418.362573099415</v>
      </c>
      <c r="R14" s="24" t="n">
        <f aca="false">Q14*(((B14-A14)-D14+1)/(($B$2-$B$1)+1))</f>
        <v>65.3333333333333</v>
      </c>
      <c r="S14" s="26" t="n">
        <f aca="false">ROUNDUP(R14,0)</f>
        <v>66</v>
      </c>
      <c r="T14" s="26" t="n">
        <v>0</v>
      </c>
      <c r="U14" s="27" t="n">
        <f aca="false">(F14-O14)*$P14</f>
        <v>10280.88</v>
      </c>
      <c r="V14" s="27" t="n">
        <f aca="false">ROUNDDOWN(U14,0)</f>
        <v>10280</v>
      </c>
      <c r="W14" s="27" t="n">
        <f aca="false">V14*(($A14-$B$1)+($B$2-B14)+D14)/(($B$2-$B$1+1))</f>
        <v>8674.6301369863</v>
      </c>
      <c r="X14" s="27" t="n">
        <f aca="false">ROUNDUP(W14,0)</f>
        <v>8675</v>
      </c>
      <c r="Y14" s="27" t="n">
        <f aca="false">V14-X14-S14</f>
        <v>1539</v>
      </c>
      <c r="Z14" s="26" t="n">
        <f aca="false">IF(Y14&lt;0,0,(ROUNDDOWN(Y14,0)))</f>
        <v>1539</v>
      </c>
      <c r="AA14" s="26" t="n">
        <v>0</v>
      </c>
      <c r="AB14" s="24" t="n">
        <f aca="false">($H$1*P14)*((($M14-$A14)-D14+1)/(($B$2-$B$1+1)))</f>
        <v>291.353424657534</v>
      </c>
      <c r="AC14" s="26" t="n">
        <f aca="false">ROUNDDOWN(AB14,0)</f>
        <v>291</v>
      </c>
      <c r="AD14" s="26" t="n">
        <v>0</v>
      </c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.75" hidden="false" customHeight="false" outlineLevel="0" collapsed="false">
      <c r="A15" s="18" t="n">
        <v>41589</v>
      </c>
      <c r="B15" s="18" t="n">
        <v>41640</v>
      </c>
      <c r="C15" s="44" t="n">
        <v>0</v>
      </c>
      <c r="D15" s="44" t="n">
        <v>0</v>
      </c>
      <c r="E15" s="28" t="n">
        <v>35797</v>
      </c>
      <c r="F15" s="20" t="n">
        <v>63546</v>
      </c>
      <c r="G15" s="20" t="n">
        <v>0</v>
      </c>
      <c r="H15" s="20" t="n">
        <f aca="false">'ADD 13-14'!Q15</f>
        <v>209</v>
      </c>
      <c r="I15" s="22" t="s">
        <v>40</v>
      </c>
      <c r="J15" s="23" t="n">
        <v>105</v>
      </c>
      <c r="K15" s="22" t="s">
        <v>41</v>
      </c>
      <c r="L15" s="22" t="s">
        <v>42</v>
      </c>
      <c r="M15" s="19" t="n">
        <v>41625</v>
      </c>
      <c r="N15" s="0"/>
      <c r="O15" s="24" t="n">
        <f aca="false">IF(G15&gt;$H$3,$H$3,G15)</f>
        <v>0</v>
      </c>
      <c r="P15" s="25" t="n">
        <v>0.13</v>
      </c>
      <c r="Q15" s="24" t="n">
        <f aca="false">H15/((($B$2-$A15)-C15+1)/(($B$2-$B$1)+1))</f>
        <v>522.5</v>
      </c>
      <c r="R15" s="24" t="n">
        <f aca="false">Q15*(((B15-A15)-D15+1)/(($B$2-$B$1)+1))</f>
        <v>74.4383561643836</v>
      </c>
      <c r="S15" s="26" t="n">
        <f aca="false">ROUNDUP(R15,0)</f>
        <v>75</v>
      </c>
      <c r="T15" s="26" t="n">
        <v>0</v>
      </c>
      <c r="U15" s="27" t="n">
        <f aca="false">(F15-O15)*$P15</f>
        <v>8260.98</v>
      </c>
      <c r="V15" s="27" t="n">
        <f aca="false">ROUNDDOWN(U15,0)</f>
        <v>8260</v>
      </c>
      <c r="W15" s="27" t="n">
        <f aca="false">V15*(($A15-$B$1)+($B$2-B15)+D15)/(($B$2-$B$1+1))</f>
        <v>7083.23287671233</v>
      </c>
      <c r="X15" s="27" t="n">
        <f aca="false">ROUNDUP(W15,0)</f>
        <v>7084</v>
      </c>
      <c r="Y15" s="27" t="n">
        <f aca="false">V15-X15-S15</f>
        <v>1101</v>
      </c>
      <c r="Z15" s="26" t="n">
        <f aca="false">IF(Y15&lt;0,0,(ROUNDDOWN(Y15,0)))</f>
        <v>1101</v>
      </c>
      <c r="AA15" s="26" t="n">
        <v>0</v>
      </c>
      <c r="AB15" s="24" t="n">
        <f aca="false">($H$1*P15)*((($M15-$A15)-D15+1)/(($B$2-$B$1+1)))</f>
        <v>278.057534246575</v>
      </c>
      <c r="AC15" s="26" t="n">
        <f aca="false">ROUNDDOWN(AB15,0)</f>
        <v>278</v>
      </c>
      <c r="AD15" s="26" t="n">
        <v>0</v>
      </c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.75" hidden="false" customHeight="false" outlineLevel="0" collapsed="false">
      <c r="A16" s="18" t="n">
        <v>41396</v>
      </c>
      <c r="B16" s="43" t="n">
        <v>41578</v>
      </c>
      <c r="C16" s="42" t="n">
        <v>3</v>
      </c>
      <c r="D16" s="42" t="n">
        <v>3</v>
      </c>
      <c r="E16" s="28" t="n">
        <v>36161</v>
      </c>
      <c r="F16" s="20" t="n">
        <v>28000</v>
      </c>
      <c r="G16" s="20" t="n">
        <v>0</v>
      </c>
      <c r="H16" s="20" t="n">
        <f aca="false">'ADD 13-14'!Q16</f>
        <v>1453</v>
      </c>
      <c r="I16" s="22" t="s">
        <v>40</v>
      </c>
      <c r="J16" s="23" t="n">
        <v>110</v>
      </c>
      <c r="K16" s="22" t="s">
        <v>41</v>
      </c>
      <c r="L16" s="22" t="s">
        <v>42</v>
      </c>
      <c r="M16" s="19" t="n">
        <v>41563</v>
      </c>
      <c r="N16" s="0"/>
      <c r="O16" s="24" t="n">
        <f aca="false">IF(G16&gt;$H$3,$H$3,G16)</f>
        <v>0</v>
      </c>
      <c r="P16" s="25" t="n">
        <v>0.14</v>
      </c>
      <c r="Q16" s="24" t="n">
        <f aca="false">H16/((($B$2-$A16)-C16+1)/(($B$2-$B$1)+1))</f>
        <v>1578.40773809524</v>
      </c>
      <c r="R16" s="24" t="n">
        <f aca="false">Q16*(((B16-A16)-D16+1)/(($B$2-$B$1)+1))</f>
        <v>778.392857142857</v>
      </c>
      <c r="S16" s="26" t="n">
        <f aca="false">ROUNDUP(R16,0)</f>
        <v>779</v>
      </c>
      <c r="T16" s="26" t="n">
        <v>0</v>
      </c>
      <c r="U16" s="27" t="n">
        <f aca="false">(F16-O16)*$P16</f>
        <v>3920</v>
      </c>
      <c r="V16" s="27" t="n">
        <f aca="false">ROUNDDOWN(U16,0)</f>
        <v>3920</v>
      </c>
      <c r="W16" s="27" t="n">
        <f aca="false">V16*(($A16-$B$1)+($B$2-B16)+D16)/(($B$2-$B$1+1))</f>
        <v>1986.84931506849</v>
      </c>
      <c r="X16" s="27" t="n">
        <f aca="false">ROUNDUP(W16,0)</f>
        <v>1987</v>
      </c>
      <c r="Y16" s="27" t="n">
        <f aca="false">V16-X16-S16</f>
        <v>1154</v>
      </c>
      <c r="Z16" s="26" t="n">
        <f aca="false">IF(Y16&lt;0,0,(ROUNDDOWN(Y16,0)))</f>
        <v>1154</v>
      </c>
      <c r="AA16" s="26" t="n">
        <v>0</v>
      </c>
      <c r="AB16" s="24" t="n">
        <f aca="false">($H$1*P16)*((($M16-$A16)-D16+1)/(($B$2-$B$1+1)))</f>
        <v>1335.3698630137</v>
      </c>
      <c r="AC16" s="26" t="n">
        <f aca="false">ROUNDDOWN(AB16,0)</f>
        <v>1335</v>
      </c>
      <c r="AD16" s="26" t="n">
        <v>0</v>
      </c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.75" hidden="false" customHeight="false" outlineLevel="0" collapsed="false">
      <c r="A17" s="18" t="n">
        <v>41428</v>
      </c>
      <c r="B17" s="43" t="n">
        <v>41654</v>
      </c>
      <c r="C17" s="42" t="n">
        <v>0</v>
      </c>
      <c r="D17" s="42" t="n">
        <v>0</v>
      </c>
      <c r="E17" s="19" t="n">
        <v>40923</v>
      </c>
      <c r="F17" s="20" t="n">
        <v>22847</v>
      </c>
      <c r="G17" s="20" t="n">
        <v>0</v>
      </c>
      <c r="H17" s="20" t="n">
        <f aca="false">'ADD 13-14'!Q17</f>
        <v>3158</v>
      </c>
      <c r="I17" s="22" t="s">
        <v>40</v>
      </c>
      <c r="J17" s="23" t="n">
        <v>115</v>
      </c>
      <c r="K17" s="22" t="s">
        <v>41</v>
      </c>
      <c r="L17" s="22" t="s">
        <v>42</v>
      </c>
      <c r="M17" s="19" t="n">
        <v>41639</v>
      </c>
      <c r="N17" s="0"/>
      <c r="O17" s="24" t="n">
        <f aca="false">IF(G17&gt;$H$3,$H$3,G17)</f>
        <v>0</v>
      </c>
      <c r="P17" s="25" t="n">
        <v>0.15</v>
      </c>
      <c r="Q17" s="24" t="n">
        <f aca="false">H17/((($B$2-$A17)-C17+1)/(($B$2-$B$1)+1))</f>
        <v>3754.62540716612</v>
      </c>
      <c r="R17" s="24" t="n">
        <f aca="false">Q17*(((B17-A17)-D17+1)/(($B$2-$B$1)+1))</f>
        <v>2335.06840390879</v>
      </c>
      <c r="S17" s="26" t="n">
        <f aca="false">ROUNDUP(R17,0)</f>
        <v>2336</v>
      </c>
      <c r="T17" s="26" t="n">
        <v>0</v>
      </c>
      <c r="U17" s="27" t="n">
        <f aca="false">(F17-O17)*$P17</f>
        <v>3427.05</v>
      </c>
      <c r="V17" s="27" t="n">
        <f aca="false">ROUNDDOWN(U17,0)</f>
        <v>3427</v>
      </c>
      <c r="W17" s="27" t="n">
        <f aca="false">V17*(($A17-$B$1)+($B$2-B17)+D17)/(($B$2-$B$1+1))</f>
        <v>1295.68767123288</v>
      </c>
      <c r="X17" s="27" t="n">
        <f aca="false">ROUNDUP(W17,0)</f>
        <v>1296</v>
      </c>
      <c r="Y17" s="27" t="n">
        <f aca="false">V17-X17-S17</f>
        <v>-205</v>
      </c>
      <c r="Z17" s="26" t="n">
        <f aca="false">IF(Y17&lt;0,0,(ROUNDDOWN(Y17,0)))</f>
        <v>0</v>
      </c>
      <c r="AA17" s="26" t="n">
        <v>0</v>
      </c>
      <c r="AB17" s="24" t="n">
        <f aca="false">($H$1*P17)*((($M17-$A17)-D17+1)/(($B$2-$B$1+1)))</f>
        <v>1838.30136986301</v>
      </c>
      <c r="AC17" s="26" t="n">
        <f aca="false">ROUNDDOWN(AB17,0)</f>
        <v>1838</v>
      </c>
      <c r="AD17" s="26" t="n">
        <v>0</v>
      </c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.75" hidden="false" customHeight="false" outlineLevel="0" collapsed="false">
      <c r="A18" s="18" t="n">
        <v>41459</v>
      </c>
      <c r="B18" s="43" t="n">
        <v>41703</v>
      </c>
      <c r="C18" s="44" t="n">
        <v>0</v>
      </c>
      <c r="D18" s="44" t="n">
        <v>0</v>
      </c>
      <c r="E18" s="19" t="n">
        <v>40854</v>
      </c>
      <c r="F18" s="20" t="n">
        <v>25000</v>
      </c>
      <c r="G18" s="20" t="n">
        <v>0</v>
      </c>
      <c r="H18" s="20" t="n">
        <f aca="false">'ADD 13-14'!Q18</f>
        <v>3470</v>
      </c>
      <c r="I18" s="22" t="s">
        <v>40</v>
      </c>
      <c r="J18" s="23" t="n">
        <v>120</v>
      </c>
      <c r="K18" s="22" t="s">
        <v>41</v>
      </c>
      <c r="L18" s="22" t="s">
        <v>42</v>
      </c>
      <c r="M18" s="19" t="n">
        <v>41688</v>
      </c>
      <c r="N18" s="0"/>
      <c r="O18" s="24" t="n">
        <f aca="false">IF(G18&gt;$H$3,$H$3,G18)</f>
        <v>0</v>
      </c>
      <c r="P18" s="25" t="n">
        <v>0.16</v>
      </c>
      <c r="Q18" s="24" t="n">
        <f aca="false">H18/((($B$2-$A18)-C18+1)/(($B$2-$B$1)+1))</f>
        <v>4588.94927536232</v>
      </c>
      <c r="R18" s="24" t="n">
        <f aca="false">Q18*(((B18-A18)-D18+1)/(($B$2-$B$1)+1))</f>
        <v>3080.25362318841</v>
      </c>
      <c r="S18" s="26" t="n">
        <f aca="false">ROUNDUP(R18,0)</f>
        <v>3081</v>
      </c>
      <c r="T18" s="26" t="n">
        <v>0</v>
      </c>
      <c r="U18" s="27" t="n">
        <f aca="false">(F18-O18)*$P18</f>
        <v>4000</v>
      </c>
      <c r="V18" s="27" t="n">
        <f aca="false">ROUNDDOWN(U18,0)</f>
        <v>4000</v>
      </c>
      <c r="W18" s="27" t="n">
        <f aca="false">V18*(($A18-$B$1)+($B$2-B18)+D18)/(($B$2-$B$1+1))</f>
        <v>1315.06849315068</v>
      </c>
      <c r="X18" s="27" t="n">
        <f aca="false">ROUNDUP(W18,0)</f>
        <v>1316</v>
      </c>
      <c r="Y18" s="27" t="n">
        <f aca="false">V18-X18-S18</f>
        <v>-397</v>
      </c>
      <c r="Z18" s="26" t="n">
        <f aca="false">IF(Y18&lt;0,0,(ROUNDDOWN(Y18,0)))</f>
        <v>0</v>
      </c>
      <c r="AA18" s="26" t="n">
        <v>0</v>
      </c>
      <c r="AB18" s="24" t="n">
        <f aca="false">($H$1*P18)*((($M18-$A18)-D18+1)/(($B$2-$B$1+1)))</f>
        <v>2127.34246575342</v>
      </c>
      <c r="AC18" s="26" t="n">
        <f aca="false">ROUNDDOWN(AB18,0)</f>
        <v>2127</v>
      </c>
      <c r="AD18" s="26" t="n">
        <v>0</v>
      </c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.75" hidden="false" customHeight="false" outlineLevel="0" collapsed="false">
      <c r="A19" s="18" t="n">
        <v>41491</v>
      </c>
      <c r="B19" s="43" t="n">
        <v>41654</v>
      </c>
      <c r="C19" s="42" t="n">
        <v>0</v>
      </c>
      <c r="D19" s="42" t="n">
        <v>0</v>
      </c>
      <c r="E19" s="19" t="n">
        <v>35796</v>
      </c>
      <c r="F19" s="20" t="n">
        <v>51423</v>
      </c>
      <c r="G19" s="20" t="n">
        <v>0</v>
      </c>
      <c r="H19" s="20" t="n">
        <f aca="false">'ADD 13-14'!Q19</f>
        <v>210</v>
      </c>
      <c r="I19" s="22" t="s">
        <v>40</v>
      </c>
      <c r="J19" s="23" t="n">
        <v>125</v>
      </c>
      <c r="K19" s="22" t="s">
        <v>41</v>
      </c>
      <c r="L19" s="22" t="s">
        <v>42</v>
      </c>
      <c r="M19" s="19" t="n">
        <v>41639</v>
      </c>
      <c r="N19" s="0"/>
      <c r="O19" s="24" t="n">
        <f aca="false">IF(G19&gt;$H$3,$H$3,G19)</f>
        <v>0</v>
      </c>
      <c r="P19" s="25" t="n">
        <v>0.17</v>
      </c>
      <c r="Q19" s="24" t="n">
        <f aca="false">H19/((($B$2-$A19)-C19+1)/(($B$2-$B$1)+1))</f>
        <v>314.139344262295</v>
      </c>
      <c r="R19" s="24" t="n">
        <f aca="false">Q19*(((B19-A19)-D19+1)/(($B$2-$B$1)+1))</f>
        <v>141.147540983607</v>
      </c>
      <c r="S19" s="26" t="n">
        <f aca="false">ROUNDUP(R19,0)</f>
        <v>142</v>
      </c>
      <c r="T19" s="26" t="n">
        <v>0</v>
      </c>
      <c r="U19" s="27" t="n">
        <f aca="false">(F19-O19)*$P19</f>
        <v>8741.91</v>
      </c>
      <c r="V19" s="27" t="n">
        <f aca="false">ROUNDDOWN(U19,0)</f>
        <v>8741</v>
      </c>
      <c r="W19" s="27" t="n">
        <f aca="false">V19*(($A19-$B$1)+($B$2-B19)+D19)/(($B$2-$B$1+1))</f>
        <v>4813.53698630137</v>
      </c>
      <c r="X19" s="27" t="n">
        <f aca="false">ROUNDUP(W19,0)</f>
        <v>4814</v>
      </c>
      <c r="Y19" s="27" t="n">
        <f aca="false">V19-X19-S19</f>
        <v>3785</v>
      </c>
      <c r="Z19" s="26" t="n">
        <f aca="false">IF(Y19&lt;0,0,(ROUNDDOWN(Y19,0)))</f>
        <v>3785</v>
      </c>
      <c r="AA19" s="26" t="n">
        <v>0</v>
      </c>
      <c r="AB19" s="24" t="n">
        <f aca="false">($H$1*P19)*((($M19-$A19)-D19+1)/(($B$2-$B$1+1)))</f>
        <v>1464.28219178082</v>
      </c>
      <c r="AC19" s="26" t="n">
        <f aca="false">ROUNDDOWN(AB19,0)</f>
        <v>1464</v>
      </c>
      <c r="AD19" s="26" t="n">
        <v>0</v>
      </c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.75" hidden="false" customHeight="false" outlineLevel="0" collapsed="false">
      <c r="A20" s="18" t="n">
        <v>41523</v>
      </c>
      <c r="B20" s="43" t="n">
        <v>41703</v>
      </c>
      <c r="C20" s="42" t="n">
        <v>0</v>
      </c>
      <c r="D20" s="42" t="n">
        <v>0</v>
      </c>
      <c r="E20" s="28" t="n">
        <v>35797</v>
      </c>
      <c r="F20" s="20" t="n">
        <v>67545</v>
      </c>
      <c r="G20" s="20" t="n">
        <v>0</v>
      </c>
      <c r="H20" s="20" t="n">
        <f aca="false">'ADD 13-14'!Q20</f>
        <v>455</v>
      </c>
      <c r="I20" s="22" t="s">
        <v>40</v>
      </c>
      <c r="J20" s="23" t="n">
        <v>130</v>
      </c>
      <c r="K20" s="22" t="s">
        <v>41</v>
      </c>
      <c r="L20" s="22" t="s">
        <v>42</v>
      </c>
      <c r="M20" s="19" t="n">
        <v>41688</v>
      </c>
      <c r="N20" s="0"/>
      <c r="O20" s="24" t="n">
        <f aca="false">IF(G20&gt;$H$3,$H$3,G20)</f>
        <v>0</v>
      </c>
      <c r="P20" s="25" t="n">
        <v>0.18</v>
      </c>
      <c r="Q20" s="24" t="n">
        <f aca="false">H20/((($B$2-$A20)-C20+1)/(($B$2-$B$1)+1))</f>
        <v>783.372641509434</v>
      </c>
      <c r="R20" s="24" t="n">
        <f aca="false">Q20*(((B20-A20)-D20+1)/(($B$2-$B$1)+1))</f>
        <v>388.466981132076</v>
      </c>
      <c r="S20" s="26" t="n">
        <f aca="false">ROUNDUP(R20,0)</f>
        <v>389</v>
      </c>
      <c r="T20" s="26" t="n">
        <v>0</v>
      </c>
      <c r="U20" s="27" t="n">
        <f aca="false">(F20-O20)*$P20</f>
        <v>12158.1</v>
      </c>
      <c r="V20" s="27" t="n">
        <f aca="false">ROUNDDOWN(U20,0)</f>
        <v>12158</v>
      </c>
      <c r="W20" s="27" t="n">
        <f aca="false">V20*(($A20-$B$1)+($B$2-B20)+D20)/(($B$2-$B$1+1))</f>
        <v>6128.96438356164</v>
      </c>
      <c r="X20" s="27" t="n">
        <f aca="false">ROUNDUP(W20,0)</f>
        <v>6129</v>
      </c>
      <c r="Y20" s="27" t="n">
        <f aca="false">V20-X20-S20</f>
        <v>5640</v>
      </c>
      <c r="Z20" s="26" t="n">
        <f aca="false">IF(Y20&lt;0,0,(ROUNDDOWN(Y20,0)))</f>
        <v>5640</v>
      </c>
      <c r="AA20" s="26" t="n">
        <v>0</v>
      </c>
      <c r="AB20" s="24" t="n">
        <f aca="false">($H$1*P20)*((($M20-$A20)-D20+1)/(($B$2-$B$1+1)))</f>
        <v>1727.3095890411</v>
      </c>
      <c r="AC20" s="26" t="n">
        <f aca="false">ROUNDDOWN(AB20,0)</f>
        <v>1727</v>
      </c>
      <c r="AD20" s="26" t="n">
        <v>0</v>
      </c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.75" hidden="false" customHeight="false" outlineLevel="0" collapsed="false">
      <c r="A21" s="18" t="n">
        <v>41554</v>
      </c>
      <c r="B21" s="18" t="n">
        <v>41689</v>
      </c>
      <c r="C21" s="42" t="n">
        <v>0</v>
      </c>
      <c r="D21" s="42" t="n">
        <v>0</v>
      </c>
      <c r="E21" s="28" t="n">
        <v>36161</v>
      </c>
      <c r="F21" s="20" t="n">
        <v>12322</v>
      </c>
      <c r="G21" s="20" t="n">
        <v>0</v>
      </c>
      <c r="H21" s="20" t="n">
        <f aca="false">'ADD 13-14'!Q21</f>
        <v>957</v>
      </c>
      <c r="I21" s="22" t="s">
        <v>40</v>
      </c>
      <c r="J21" s="23" t="n">
        <v>135</v>
      </c>
      <c r="K21" s="22" t="s">
        <v>41</v>
      </c>
      <c r="L21" s="22" t="s">
        <v>42</v>
      </c>
      <c r="M21" s="19" t="n">
        <v>41674</v>
      </c>
      <c r="N21" s="0"/>
      <c r="O21" s="24" t="n">
        <f aca="false">IF(G21&gt;$H$3,$H$3,G21)</f>
        <v>0</v>
      </c>
      <c r="P21" s="25" t="n">
        <v>0.19</v>
      </c>
      <c r="Q21" s="24" t="n">
        <f aca="false">H21/((($B$2-$A21)-C21+1)/(($B$2-$B$1)+1))</f>
        <v>1929.86187845304</v>
      </c>
      <c r="R21" s="24" t="n">
        <f aca="false">Q21*(((B21-A21)-D21+1)/(($B$2-$B$1)+1))</f>
        <v>719.07182320442</v>
      </c>
      <c r="S21" s="26" t="n">
        <f aca="false">ROUNDUP(R21,0)</f>
        <v>720</v>
      </c>
      <c r="T21" s="26" t="n">
        <v>0</v>
      </c>
      <c r="U21" s="27" t="n">
        <f aca="false">(F21-O21)*$P21</f>
        <v>2341.18</v>
      </c>
      <c r="V21" s="27" t="n">
        <f aca="false">ROUNDDOWN(U21,0)</f>
        <v>2341</v>
      </c>
      <c r="W21" s="27" t="n">
        <f aca="false">V21*(($A21-$B$1)+($B$2-B21)+D21)/(($B$2-$B$1+1))</f>
        <v>1468.73698630137</v>
      </c>
      <c r="X21" s="27" t="n">
        <f aca="false">ROUNDUP(W21,0)</f>
        <v>1469</v>
      </c>
      <c r="Y21" s="27" t="n">
        <f aca="false">V21-X21-S21</f>
        <v>152</v>
      </c>
      <c r="Z21" s="26" t="n">
        <f aca="false">IF(Y21&lt;0,0,(ROUNDDOWN(Y21,0)))</f>
        <v>152</v>
      </c>
      <c r="AA21" s="26" t="n">
        <v>0</v>
      </c>
      <c r="AB21" s="24" t="n">
        <f aca="false">($H$1*P21)*((($M21-$A21)-D21+1)/(($B$2-$B$1+1)))</f>
        <v>1329.01095890411</v>
      </c>
      <c r="AC21" s="26" t="n">
        <f aca="false">ROUNDDOWN(AB21,0)</f>
        <v>1329</v>
      </c>
      <c r="AD21" s="26" t="n">
        <v>0</v>
      </c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.75" hidden="false" customHeight="false" outlineLevel="0" collapsed="false">
      <c r="A22" s="18" t="n">
        <v>41586</v>
      </c>
      <c r="B22" s="18" t="n">
        <v>41730</v>
      </c>
      <c r="C22" s="44" t="n">
        <v>10</v>
      </c>
      <c r="D22" s="44" t="n">
        <v>4</v>
      </c>
      <c r="E22" s="19" t="n">
        <v>41275</v>
      </c>
      <c r="F22" s="20" t="n">
        <v>23999</v>
      </c>
      <c r="G22" s="20" t="n">
        <v>0</v>
      </c>
      <c r="H22" s="20" t="n">
        <f aca="false">'ADD 13-14'!Q22</f>
        <v>0</v>
      </c>
      <c r="I22" s="22" t="s">
        <v>40</v>
      </c>
      <c r="J22" s="23" t="n">
        <v>140</v>
      </c>
      <c r="K22" s="22" t="s">
        <v>41</v>
      </c>
      <c r="L22" s="22" t="s">
        <v>42</v>
      </c>
      <c r="M22" s="19" t="n">
        <v>41715</v>
      </c>
      <c r="N22" s="0"/>
      <c r="O22" s="24" t="n">
        <f aca="false">IF(G22&gt;$H$3,$H$3,G22)</f>
        <v>0</v>
      </c>
      <c r="P22" s="25" t="n">
        <v>0.2</v>
      </c>
      <c r="Q22" s="24" t="n">
        <f aca="false">H22/((($B$2-$A22)-C22+1)/(($B$2-$B$1)+1))</f>
        <v>0</v>
      </c>
      <c r="R22" s="24" t="n">
        <f aca="false">Q22*(((B22-A22)-D22+1)/(($B$2-$B$1)+1))</f>
        <v>0</v>
      </c>
      <c r="S22" s="26" t="n">
        <f aca="false">ROUNDUP(R22,0)</f>
        <v>0</v>
      </c>
      <c r="T22" s="26" t="n">
        <v>0</v>
      </c>
      <c r="U22" s="27" t="n">
        <f aca="false">(F22-O22)*$P22</f>
        <v>4799.8</v>
      </c>
      <c r="V22" s="27" t="n">
        <f aca="false">ROUNDDOWN(U22,0)</f>
        <v>4799</v>
      </c>
      <c r="W22" s="27" t="n">
        <f aca="false">V22*(($A22-$B$1)+($B$2-B22)+D22)/(($B$2-$B$1+1))</f>
        <v>2945.1397260274</v>
      </c>
      <c r="X22" s="27" t="n">
        <f aca="false">ROUNDUP(W22,0)</f>
        <v>2946</v>
      </c>
      <c r="Y22" s="27" t="n">
        <f aca="false">V22-X22-S22</f>
        <v>1853</v>
      </c>
      <c r="Z22" s="26" t="n">
        <f aca="false">IF(Y22&lt;0,0,(ROUNDDOWN(Y22,0)))</f>
        <v>1853</v>
      </c>
      <c r="AA22" s="26" t="n">
        <v>0</v>
      </c>
      <c r="AB22" s="24" t="n">
        <f aca="false">($H$1*P22)*((($M22-$A22)-D22+1)/(($B$2-$B$1+1)))</f>
        <v>1456.76712328767</v>
      </c>
      <c r="AC22" s="26" t="n">
        <f aca="false">ROUNDDOWN(AB22,0)</f>
        <v>1456</v>
      </c>
      <c r="AD22" s="26" t="n">
        <v>0</v>
      </c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.75" hidden="false" customHeight="false" outlineLevel="0" collapsed="false">
      <c r="A23" s="18" t="n">
        <v>41617</v>
      </c>
      <c r="B23" s="18" t="n">
        <v>41689</v>
      </c>
      <c r="C23" s="42" t="n">
        <v>0</v>
      </c>
      <c r="D23" s="42" t="n">
        <v>0</v>
      </c>
      <c r="E23" s="19" t="n">
        <v>41275</v>
      </c>
      <c r="F23" s="20" t="n">
        <v>87654</v>
      </c>
      <c r="G23" s="20" t="n">
        <v>6500</v>
      </c>
      <c r="H23" s="20" t="n">
        <f aca="false">'ADD 13-14'!Q23</f>
        <v>371</v>
      </c>
      <c r="I23" s="22" t="s">
        <v>40</v>
      </c>
      <c r="J23" s="23" t="n">
        <v>145</v>
      </c>
      <c r="K23" s="22" t="s">
        <v>41</v>
      </c>
      <c r="L23" s="22" t="s">
        <v>42</v>
      </c>
      <c r="M23" s="19" t="n">
        <v>41674</v>
      </c>
      <c r="N23" s="0"/>
      <c r="O23" s="24" t="n">
        <f aca="false">IF(G23&gt;$H$3,$H$3,G23)</f>
        <v>5000</v>
      </c>
      <c r="P23" s="25" t="n">
        <v>0.21</v>
      </c>
      <c r="Q23" s="24" t="n">
        <f aca="false">H23/((($B$2-$A23)-C23+1)/(($B$2-$B$1)+1))</f>
        <v>1147.58474576271</v>
      </c>
      <c r="R23" s="24" t="n">
        <f aca="false">Q23*(((B23-A23)-D23+1)/(($B$2-$B$1)+1))</f>
        <v>229.516949152542</v>
      </c>
      <c r="S23" s="26" t="n">
        <f aca="false">ROUNDUP(R23,0)</f>
        <v>230</v>
      </c>
      <c r="T23" s="26" t="n">
        <v>0</v>
      </c>
      <c r="U23" s="27" t="n">
        <f aca="false">(F23-O23)*$P23</f>
        <v>17357.34</v>
      </c>
      <c r="V23" s="27" t="n">
        <f aca="false">ROUNDDOWN(U23,0)</f>
        <v>17357</v>
      </c>
      <c r="W23" s="27" t="n">
        <f aca="false">V23*(($A23-$B$1)+($B$2-B23)+D23)/(($B$2-$B$1+1))</f>
        <v>13885.6</v>
      </c>
      <c r="X23" s="27" t="n">
        <f aca="false">ROUNDUP(W23,0)</f>
        <v>13886</v>
      </c>
      <c r="Y23" s="27" t="n">
        <f aca="false">V23-X23-S23</f>
        <v>3241</v>
      </c>
      <c r="Z23" s="26" t="n">
        <f aca="false">IF(Y23&lt;0,0,(ROUNDDOWN(Y23,0)))</f>
        <v>3241</v>
      </c>
      <c r="AA23" s="26" t="n">
        <v>0</v>
      </c>
      <c r="AB23" s="24" t="n">
        <f aca="false">($H$1*P23)*((($M23-$A23)-D23+1)/(($B$2-$B$1+1)))</f>
        <v>704.104109589041</v>
      </c>
      <c r="AC23" s="26" t="n">
        <f aca="false">ROUNDDOWN(AB23,0)</f>
        <v>704</v>
      </c>
      <c r="AD23" s="26" t="n">
        <v>0</v>
      </c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.75" hidden="false" customHeight="false" outlineLevel="0" collapsed="false">
      <c r="A24" s="18" t="n">
        <v>41640</v>
      </c>
      <c r="B24" s="43" t="n">
        <v>41729</v>
      </c>
      <c r="C24" s="44" t="n">
        <v>0</v>
      </c>
      <c r="D24" s="44" t="n">
        <v>0</v>
      </c>
      <c r="E24" s="19" t="n">
        <v>41275</v>
      </c>
      <c r="F24" s="20" t="n">
        <v>22987</v>
      </c>
      <c r="G24" s="20" t="n">
        <v>0</v>
      </c>
      <c r="H24" s="20" t="n">
        <f aca="false">'ADD 13-14'!Q24</f>
        <v>408</v>
      </c>
      <c r="I24" s="22" t="s">
        <v>40</v>
      </c>
      <c r="J24" s="23" t="n">
        <v>150</v>
      </c>
      <c r="K24" s="22" t="s">
        <v>41</v>
      </c>
      <c r="L24" s="22" t="s">
        <v>42</v>
      </c>
      <c r="M24" s="19" t="n">
        <v>41714</v>
      </c>
      <c r="N24" s="0"/>
      <c r="O24" s="24" t="n">
        <f aca="false">IF(G24&gt;$H$3,$H$3,G24)</f>
        <v>0</v>
      </c>
      <c r="P24" s="25" t="n">
        <v>0.22</v>
      </c>
      <c r="Q24" s="24" t="n">
        <f aca="false">H24/((($B$2-$A24)-C24+1)/(($B$2-$B$1)+1))</f>
        <v>1567.57894736842</v>
      </c>
      <c r="R24" s="24" t="n">
        <f aca="false">Q24*(((B24-A24)-D24+1)/(($B$2-$B$1)+1))</f>
        <v>386.526315789474</v>
      </c>
      <c r="S24" s="26" t="n">
        <f aca="false">ROUNDUP(R24,0)</f>
        <v>387</v>
      </c>
      <c r="T24" s="26" t="n">
        <v>0</v>
      </c>
      <c r="U24" s="27" t="n">
        <f aca="false">(F24-O24)*$P24</f>
        <v>5057.14</v>
      </c>
      <c r="V24" s="27" t="n">
        <f aca="false">ROUNDDOWN(U24,0)</f>
        <v>5057</v>
      </c>
      <c r="W24" s="27" t="n">
        <f aca="false">V24*(($A24-$B$1)+($B$2-B24)+D24)/(($B$2-$B$1+1))</f>
        <v>3810.06849315068</v>
      </c>
      <c r="X24" s="27" t="n">
        <f aca="false">ROUNDUP(W24,0)</f>
        <v>3811</v>
      </c>
      <c r="Y24" s="27" t="n">
        <f aca="false">V24-X24-S24</f>
        <v>859</v>
      </c>
      <c r="Z24" s="26" t="n">
        <f aca="false">IF(Y24&lt;0,0,(ROUNDDOWN(Y24,0)))</f>
        <v>859</v>
      </c>
      <c r="AA24" s="26" t="n">
        <v>0</v>
      </c>
      <c r="AB24" s="24" t="n">
        <f aca="false">($H$1*P24)*((($M24-$A24)-D24+1)/(($B$2-$B$1+1)))</f>
        <v>953.835616438356</v>
      </c>
      <c r="AC24" s="26" t="n">
        <f aca="false">ROUNDDOWN(AB24,0)</f>
        <v>953</v>
      </c>
      <c r="AD24" s="26" t="n">
        <v>0</v>
      </c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.75" hidden="false" customHeight="false" outlineLevel="0" collapsed="false">
      <c r="A25" s="18" t="n">
        <v>41370</v>
      </c>
      <c r="B25" s="18" t="n">
        <v>41620</v>
      </c>
      <c r="C25" s="42" t="n">
        <v>0</v>
      </c>
      <c r="D25" s="42" t="n">
        <v>37</v>
      </c>
      <c r="E25" s="19" t="n">
        <v>40923</v>
      </c>
      <c r="F25" s="20" t="n">
        <v>14675</v>
      </c>
      <c r="G25" s="20" t="n">
        <v>0</v>
      </c>
      <c r="H25" s="20" t="n">
        <f aca="false">'ADD 13-14'!Q25</f>
        <v>1200</v>
      </c>
      <c r="I25" s="22" t="s">
        <v>40</v>
      </c>
      <c r="J25" s="23" t="n">
        <v>155</v>
      </c>
      <c r="K25" s="22" t="s">
        <v>41</v>
      </c>
      <c r="L25" s="22" t="s">
        <v>42</v>
      </c>
      <c r="M25" s="19" t="n">
        <v>41605</v>
      </c>
      <c r="N25" s="0"/>
      <c r="O25" s="24" t="n">
        <f aca="false">IF(G25&gt;$H$3,$H$3,G25)</f>
        <v>0</v>
      </c>
      <c r="P25" s="25" t="n">
        <v>0.23</v>
      </c>
      <c r="Q25" s="24" t="n">
        <f aca="false">H25/((($B$2-$A25)-C25+1)/(($B$2-$B$1)+1))</f>
        <v>1200</v>
      </c>
      <c r="R25" s="24" t="n">
        <f aca="false">Q25*(((B25-A25)-D25+1)/(($B$2-$B$1)+1))</f>
        <v>703.561643835617</v>
      </c>
      <c r="S25" s="26" t="n">
        <f aca="false">ROUNDUP(R25,0)</f>
        <v>704</v>
      </c>
      <c r="T25" s="26" t="n">
        <v>0</v>
      </c>
      <c r="U25" s="27" t="n">
        <f aca="false">(F25-O25)*$P25</f>
        <v>3375.25</v>
      </c>
      <c r="V25" s="27" t="n">
        <f aca="false">ROUNDDOWN(U25,0)</f>
        <v>3375</v>
      </c>
      <c r="W25" s="27" t="n">
        <f aca="false">V25*(($A25-$B$1)+($B$2-B25)+D25)/(($B$2-$B$1+1))</f>
        <v>1396.23287671233</v>
      </c>
      <c r="X25" s="27" t="n">
        <f aca="false">ROUNDUP(W25,0)</f>
        <v>1397</v>
      </c>
      <c r="Y25" s="27" t="n">
        <f aca="false">V25-X25-S25</f>
        <v>1274</v>
      </c>
      <c r="Z25" s="26" t="n">
        <f aca="false">IF(Y25&lt;0,0,(ROUNDDOWN(Y25,0)))</f>
        <v>1274</v>
      </c>
      <c r="AA25" s="26" t="n">
        <v>0</v>
      </c>
      <c r="AB25" s="24" t="n">
        <f aca="false">($H$1*P25)*((($M25-$A25)-D25+1)/(($B$2-$B$1+1)))</f>
        <v>2645.88219178082</v>
      </c>
      <c r="AC25" s="26" t="n">
        <f aca="false">ROUNDDOWN(AB25,0)</f>
        <v>2645</v>
      </c>
      <c r="AD25" s="26" t="n">
        <v>0</v>
      </c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.75" hidden="false" customHeight="false" outlineLevel="0" collapsed="false">
      <c r="A26" s="18" t="n">
        <v>41396</v>
      </c>
      <c r="B26" s="18" t="n">
        <v>41589</v>
      </c>
      <c r="C26" s="44" t="n">
        <v>0</v>
      </c>
      <c r="D26" s="44" t="n">
        <v>0</v>
      </c>
      <c r="E26" s="19" t="n">
        <v>40854</v>
      </c>
      <c r="F26" s="20" t="n">
        <v>25446</v>
      </c>
      <c r="G26" s="20" t="n">
        <v>0</v>
      </c>
      <c r="H26" s="20" t="n">
        <f aca="false">'ADD 13-14'!Q26</f>
        <v>0</v>
      </c>
      <c r="I26" s="22" t="s">
        <v>40</v>
      </c>
      <c r="J26" s="23" t="n">
        <v>160</v>
      </c>
      <c r="K26" s="22" t="s">
        <v>44</v>
      </c>
      <c r="L26" s="22" t="s">
        <v>42</v>
      </c>
      <c r="M26" s="19" t="n">
        <v>41574</v>
      </c>
      <c r="N26" s="0"/>
      <c r="O26" s="24" t="n">
        <f aca="false">IF(G26&gt;$H$3,$H$3,G26)</f>
        <v>0</v>
      </c>
      <c r="P26" s="25" t="n">
        <v>0.24</v>
      </c>
      <c r="Q26" s="24" t="n">
        <f aca="false">H26/((($B$2-$A26)-C26+1)/(($B$2-$B$1)+1))</f>
        <v>0</v>
      </c>
      <c r="R26" s="24" t="n">
        <f aca="false">Q26*(((B26-A26)-D26+1)/(($B$2-$B$1)+1))</f>
        <v>0</v>
      </c>
      <c r="S26" s="26" t="n">
        <f aca="false">ROUNDUP(R26,0)</f>
        <v>0</v>
      </c>
      <c r="T26" s="26" t="n">
        <v>0</v>
      </c>
      <c r="U26" s="27" t="n">
        <f aca="false">(F26-O26)*$P26</f>
        <v>6107.04</v>
      </c>
      <c r="V26" s="27" t="n">
        <f aca="false">ROUNDDOWN(U26,0)</f>
        <v>6107</v>
      </c>
      <c r="W26" s="27" t="n">
        <f aca="false">V26*(($A26-$B$1)+($B$2-B26)+D26)/(($B$2-$B$1+1))</f>
        <v>2861.08767123288</v>
      </c>
      <c r="X26" s="27" t="n">
        <f aca="false">ROUNDUP(W26,0)</f>
        <v>2862</v>
      </c>
      <c r="Y26" s="27" t="n">
        <f aca="false">V26-X26-S26</f>
        <v>3245</v>
      </c>
      <c r="Z26" s="26" t="n">
        <f aca="false">IF(Y26&lt;0,0,(ROUNDDOWN(Y26,0)))</f>
        <v>3245</v>
      </c>
      <c r="AA26" s="26" t="n">
        <v>0</v>
      </c>
      <c r="AB26" s="24" t="n">
        <f aca="false">($H$1*P26)*((($M26-$A26)-D26+1)/(($B$2-$B$1+1)))</f>
        <v>2483.44109589041</v>
      </c>
      <c r="AC26" s="26" t="n">
        <f aca="false">ROUNDDOWN(AB26,0)</f>
        <v>2483</v>
      </c>
      <c r="AD26" s="26" t="n">
        <v>0</v>
      </c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.75" hidden="false" customHeight="false" outlineLevel="0" collapsed="false">
      <c r="A27" s="18" t="n">
        <v>41428</v>
      </c>
      <c r="B27" s="43" t="n">
        <v>41578</v>
      </c>
      <c r="C27" s="42" t="n">
        <v>0</v>
      </c>
      <c r="D27" s="42" t="n">
        <v>0</v>
      </c>
      <c r="E27" s="19" t="n">
        <v>35796</v>
      </c>
      <c r="F27" s="20" t="n">
        <v>33656</v>
      </c>
      <c r="G27" s="20" t="n">
        <v>99</v>
      </c>
      <c r="H27" s="20" t="n">
        <f aca="false">'ADD 13-14'!Q27</f>
        <v>152</v>
      </c>
      <c r="I27" s="22" t="s">
        <v>40</v>
      </c>
      <c r="J27" s="23" t="n">
        <v>165</v>
      </c>
      <c r="K27" s="22" t="s">
        <v>44</v>
      </c>
      <c r="L27" s="22" t="s">
        <v>42</v>
      </c>
      <c r="M27" s="19" t="n">
        <v>41563</v>
      </c>
      <c r="N27" s="0"/>
      <c r="O27" s="24" t="n">
        <f aca="false">IF(G27&gt;$H$3,$H$3,G27)</f>
        <v>99</v>
      </c>
      <c r="P27" s="25" t="n">
        <v>0.25</v>
      </c>
      <c r="Q27" s="24" t="n">
        <f aca="false">H27/((($B$2-$A27)-C27+1)/(($B$2-$B$1)+1))</f>
        <v>180.71661237785</v>
      </c>
      <c r="R27" s="24" t="n">
        <f aca="false">Q27*(((B27-A27)-D27+1)/(($B$2-$B$1)+1))</f>
        <v>74.7622149837134</v>
      </c>
      <c r="S27" s="26" t="n">
        <f aca="false">ROUNDUP(R27,0)</f>
        <v>75</v>
      </c>
      <c r="T27" s="26" t="n">
        <v>0</v>
      </c>
      <c r="U27" s="27" t="n">
        <f aca="false">(F27-O27)*$P27</f>
        <v>8389.25</v>
      </c>
      <c r="V27" s="27" t="n">
        <f aca="false">ROUNDDOWN(U27,0)</f>
        <v>8389</v>
      </c>
      <c r="W27" s="27" t="n">
        <f aca="false">V27*(($A27-$B$1)+($B$2-B27)+D27)/(($B$2-$B$1+1))</f>
        <v>4918.48219178082</v>
      </c>
      <c r="X27" s="27" t="n">
        <f aca="false">ROUNDUP(W27,0)</f>
        <v>4919</v>
      </c>
      <c r="Y27" s="27" t="n">
        <f aca="false">V27-X27-S27</f>
        <v>3395</v>
      </c>
      <c r="Z27" s="26" t="n">
        <f aca="false">IF(Y27&lt;0,0,(ROUNDDOWN(Y27,0)))</f>
        <v>3395</v>
      </c>
      <c r="AA27" s="26" t="n">
        <v>0</v>
      </c>
      <c r="AB27" s="24" t="n">
        <f aca="false">($H$1*P27)*((($M27-$A27)-D27+1)/(($B$2-$B$1+1)))</f>
        <v>1965.47945205479</v>
      </c>
      <c r="AC27" s="26" t="n">
        <f aca="false">ROUNDDOWN(AB27,0)</f>
        <v>1965</v>
      </c>
      <c r="AD27" s="26" t="n">
        <v>0</v>
      </c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.75" hidden="false" customHeight="false" outlineLevel="0" collapsed="false">
      <c r="A28" s="18" t="n">
        <v>41459</v>
      </c>
      <c r="B28" s="43" t="n">
        <v>41654</v>
      </c>
      <c r="C28" s="42" t="n">
        <v>0</v>
      </c>
      <c r="D28" s="42" t="n">
        <v>2</v>
      </c>
      <c r="E28" s="28" t="n">
        <v>35797</v>
      </c>
      <c r="F28" s="20" t="n">
        <v>71222</v>
      </c>
      <c r="G28" s="20" t="n">
        <v>285</v>
      </c>
      <c r="H28" s="20" t="n">
        <f aca="false">'ADD 13-14'!Q28</f>
        <v>0</v>
      </c>
      <c r="I28" s="22" t="s">
        <v>40</v>
      </c>
      <c r="J28" s="23" t="n">
        <v>170</v>
      </c>
      <c r="K28" s="22" t="s">
        <v>44</v>
      </c>
      <c r="L28" s="22" t="s">
        <v>42</v>
      </c>
      <c r="M28" s="19" t="n">
        <v>41639</v>
      </c>
      <c r="N28" s="0"/>
      <c r="O28" s="24" t="n">
        <f aca="false">IF(G28&gt;$H$3,$H$3,G28)</f>
        <v>285</v>
      </c>
      <c r="P28" s="25" t="n">
        <v>0.26</v>
      </c>
      <c r="Q28" s="24" t="n">
        <f aca="false">H28/((($B$2-$A28)-C28+1)/(($B$2-$B$1)+1))</f>
        <v>0</v>
      </c>
      <c r="R28" s="24" t="n">
        <f aca="false">Q28*(((B28-A28)-D28+1)/(($B$2-$B$1)+1))</f>
        <v>0</v>
      </c>
      <c r="S28" s="26" t="n">
        <f aca="false">ROUNDUP(R28,0)</f>
        <v>0</v>
      </c>
      <c r="T28" s="26" t="n">
        <v>0</v>
      </c>
      <c r="U28" s="27" t="n">
        <f aca="false">(F28-O28)*$P28</f>
        <v>18443.62</v>
      </c>
      <c r="V28" s="27" t="n">
        <f aca="false">ROUNDDOWN(U28,0)</f>
        <v>18443</v>
      </c>
      <c r="W28" s="27" t="n">
        <f aca="false">V28*(($A28-$B$1)+($B$2-B28)+D28)/(($B$2-$B$1+1))</f>
        <v>8640.41917808219</v>
      </c>
      <c r="X28" s="27" t="n">
        <f aca="false">ROUNDUP(W28,0)</f>
        <v>8641</v>
      </c>
      <c r="Y28" s="27" t="n">
        <f aca="false">V28-X28-S28</f>
        <v>9802</v>
      </c>
      <c r="Z28" s="26" t="n">
        <f aca="false">IF(Y28&lt;0,0,(ROUNDDOWN(Y28,0)))</f>
        <v>9802</v>
      </c>
      <c r="AA28" s="26" t="n">
        <v>0</v>
      </c>
      <c r="AB28" s="24" t="n">
        <f aca="false">($H$1*P28)*((($M28-$A28)-D28+1)/(($B$2-$B$1+1)))</f>
        <v>2690.39452054794</v>
      </c>
      <c r="AC28" s="26" t="n">
        <f aca="false">ROUNDDOWN(AB28,0)</f>
        <v>2690</v>
      </c>
      <c r="AD28" s="26" t="n">
        <v>0</v>
      </c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.75" hidden="false" customHeight="false" outlineLevel="0" collapsed="false">
      <c r="A29" s="18" t="n">
        <v>41491</v>
      </c>
      <c r="B29" s="43" t="n">
        <v>41703</v>
      </c>
      <c r="C29" s="42" t="n">
        <v>0</v>
      </c>
      <c r="D29" s="42" t="n">
        <v>0</v>
      </c>
      <c r="E29" s="28" t="n">
        <v>36161</v>
      </c>
      <c r="F29" s="20" t="n">
        <v>15872</v>
      </c>
      <c r="G29" s="20" t="n">
        <v>0</v>
      </c>
      <c r="H29" s="20" t="n">
        <f aca="false">'ADD 13-14'!Q29</f>
        <v>618</v>
      </c>
      <c r="I29" s="22" t="s">
        <v>40</v>
      </c>
      <c r="J29" s="23" t="n">
        <v>175</v>
      </c>
      <c r="K29" s="22" t="s">
        <v>44</v>
      </c>
      <c r="L29" s="22" t="s">
        <v>42</v>
      </c>
      <c r="M29" s="19" t="n">
        <v>41688</v>
      </c>
      <c r="N29" s="0"/>
      <c r="O29" s="24" t="n">
        <f aca="false">IF(G29&gt;$H$3,$H$3,G29)</f>
        <v>0</v>
      </c>
      <c r="P29" s="25" t="n">
        <v>0.27</v>
      </c>
      <c r="Q29" s="24" t="n">
        <f aca="false">H29/((($B$2-$A29)-C29+1)/(($B$2-$B$1)+1))</f>
        <v>924.467213114754</v>
      </c>
      <c r="R29" s="24" t="n">
        <f aca="false">Q29*(((B29-A29)-D29+1)/(($B$2-$B$1)+1))</f>
        <v>539.483606557377</v>
      </c>
      <c r="S29" s="26" t="n">
        <f aca="false">ROUNDUP(R29,0)</f>
        <v>540</v>
      </c>
      <c r="T29" s="26" t="n">
        <v>0</v>
      </c>
      <c r="U29" s="27" t="n">
        <f aca="false">(F29-O29)*$P29</f>
        <v>4285.44</v>
      </c>
      <c r="V29" s="27" t="n">
        <f aca="false">ROUNDDOWN(U29,0)</f>
        <v>4285</v>
      </c>
      <c r="W29" s="27" t="n">
        <f aca="false">V29*(($A29-$B$1)+($B$2-B29)+D29)/(($B$2-$B$1+1))</f>
        <v>1784.43835616438</v>
      </c>
      <c r="X29" s="27" t="n">
        <f aca="false">ROUNDUP(W29,0)</f>
        <v>1785</v>
      </c>
      <c r="Y29" s="27" t="n">
        <f aca="false">V29-X29-S29</f>
        <v>1960</v>
      </c>
      <c r="Z29" s="26" t="n">
        <f aca="false">IF(Y29&lt;0,0,(ROUNDDOWN(Y29,0)))</f>
        <v>1960</v>
      </c>
      <c r="AA29" s="26" t="n">
        <v>0</v>
      </c>
      <c r="AB29" s="24" t="n">
        <f aca="false">($H$1*P29)*((($M29-$A29)-D29+1)/(($B$2-$B$1+1)))</f>
        <v>3090.42739726027</v>
      </c>
      <c r="AC29" s="26" t="n">
        <f aca="false">ROUNDDOWN(AB29,0)</f>
        <v>3090</v>
      </c>
      <c r="AD29" s="26" t="n">
        <v>0</v>
      </c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.75" hidden="false" customHeight="false" outlineLevel="0" collapsed="false">
      <c r="A30" s="18" t="n">
        <v>41523</v>
      </c>
      <c r="B30" s="18" t="n">
        <v>41689</v>
      </c>
      <c r="C30" s="42" t="n">
        <v>0</v>
      </c>
      <c r="D30" s="42" t="n">
        <v>0</v>
      </c>
      <c r="E30" s="19" t="n">
        <v>40923</v>
      </c>
      <c r="F30" s="20" t="n">
        <v>34987</v>
      </c>
      <c r="G30" s="20" t="n">
        <v>117</v>
      </c>
      <c r="H30" s="20" t="n">
        <f aca="false">'ADD 13-14'!Q30</f>
        <v>349</v>
      </c>
      <c r="I30" s="22" t="s">
        <v>40</v>
      </c>
      <c r="J30" s="23" t="n">
        <v>180</v>
      </c>
      <c r="K30" s="22" t="s">
        <v>44</v>
      </c>
      <c r="L30" s="22" t="s">
        <v>42</v>
      </c>
      <c r="M30" s="19" t="n">
        <v>41674</v>
      </c>
      <c r="N30" s="0"/>
      <c r="O30" s="24" t="n">
        <f aca="false">IF(G30&gt;$H$3,$H$3,G30)</f>
        <v>117</v>
      </c>
      <c r="P30" s="25" t="n">
        <v>0.28</v>
      </c>
      <c r="Q30" s="24" t="n">
        <f aca="false">H30/((($B$2-$A30)-C30+1)/(($B$2-$B$1)+1))</f>
        <v>600.872641509434</v>
      </c>
      <c r="R30" s="24" t="n">
        <f aca="false">Q30*(((B30-A30)-D30+1)/(($B$2-$B$1)+1))</f>
        <v>274.919811320755</v>
      </c>
      <c r="S30" s="26" t="n">
        <f aca="false">ROUNDUP(R30,0)</f>
        <v>275</v>
      </c>
      <c r="T30" s="26" t="n">
        <v>0</v>
      </c>
      <c r="U30" s="27" t="n">
        <f aca="false">(F30-O30)*$P30</f>
        <v>9763.6</v>
      </c>
      <c r="V30" s="27" t="n">
        <f aca="false">ROUNDDOWN(U30,0)</f>
        <v>9763</v>
      </c>
      <c r="W30" s="27" t="n">
        <f aca="false">V30*(($A30-$B$1)+($B$2-B30)+D30)/(($B$2-$B$1+1))</f>
        <v>5296.09315068493</v>
      </c>
      <c r="X30" s="27" t="n">
        <f aca="false">ROUNDUP(W30,0)</f>
        <v>5297</v>
      </c>
      <c r="Y30" s="27" t="n">
        <f aca="false">V30-X30-S30</f>
        <v>4191</v>
      </c>
      <c r="Z30" s="26" t="n">
        <f aca="false">IF(Y30&lt;0,0,(ROUNDDOWN(Y30,0)))</f>
        <v>4191</v>
      </c>
      <c r="AA30" s="26" t="n">
        <v>0</v>
      </c>
      <c r="AB30" s="24" t="n">
        <f aca="false">($H$1*P30)*((($M30-$A30)-D30+1)/(($B$2-$B$1+1)))</f>
        <v>2460.31780821918</v>
      </c>
      <c r="AC30" s="26" t="n">
        <f aca="false">ROUNDDOWN(AB30,0)</f>
        <v>2460</v>
      </c>
      <c r="AD30" s="26" t="n">
        <v>0</v>
      </c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.75" hidden="false" customHeight="false" outlineLevel="0" collapsed="false">
      <c r="A31" s="18" t="n">
        <v>41554</v>
      </c>
      <c r="B31" s="18" t="n">
        <v>41730</v>
      </c>
      <c r="C31" s="44" t="n">
        <v>0</v>
      </c>
      <c r="D31" s="44" t="n">
        <v>0</v>
      </c>
      <c r="E31" s="19" t="n">
        <v>40854</v>
      </c>
      <c r="F31" s="20" t="n">
        <v>18465</v>
      </c>
      <c r="G31" s="20" t="n">
        <v>0</v>
      </c>
      <c r="H31" s="20" t="n">
        <f aca="false">'ADD 13-14'!Q31</f>
        <v>536</v>
      </c>
      <c r="I31" s="22" t="s">
        <v>40</v>
      </c>
      <c r="J31" s="23" t="n">
        <v>185</v>
      </c>
      <c r="K31" s="22" t="s">
        <v>45</v>
      </c>
      <c r="L31" s="22" t="s">
        <v>42</v>
      </c>
      <c r="M31" s="19" t="n">
        <v>41715</v>
      </c>
      <c r="N31" s="0"/>
      <c r="O31" s="24" t="n">
        <f aca="false">IF(G31&gt;$H$3,$H$3,G31)</f>
        <v>0</v>
      </c>
      <c r="P31" s="25" t="n">
        <v>0.29</v>
      </c>
      <c r="Q31" s="24" t="n">
        <f aca="false">H31/((($B$2-$A31)-C31+1)/(($B$2-$B$1)+1))</f>
        <v>1080.88397790055</v>
      </c>
      <c r="R31" s="24" t="n">
        <f aca="false">Q31*(((B31-A31)-D31+1)/(($B$2-$B$1)+1))</f>
        <v>524.154696132597</v>
      </c>
      <c r="S31" s="26" t="n">
        <f aca="false">ROUNDUP(R31,0)</f>
        <v>525</v>
      </c>
      <c r="T31" s="26" t="n">
        <v>0</v>
      </c>
      <c r="U31" s="27" t="n">
        <f aca="false">(F31-O31)*$P31</f>
        <v>5354.85</v>
      </c>
      <c r="V31" s="27" t="n">
        <f aca="false">ROUNDDOWN(U31,0)</f>
        <v>5354</v>
      </c>
      <c r="W31" s="27" t="n">
        <f aca="false">V31*(($A31-$B$1)+($B$2-B31)+D31)/(($B$2-$B$1+1))</f>
        <v>2757.67671232877</v>
      </c>
      <c r="X31" s="27" t="n">
        <f aca="false">ROUNDUP(W31,0)</f>
        <v>2758</v>
      </c>
      <c r="Y31" s="27" t="n">
        <f aca="false">V31-X31-S31</f>
        <v>2071</v>
      </c>
      <c r="Z31" s="26" t="n">
        <f aca="false">IF(Y31&lt;0,0,(ROUNDDOWN(Y31,0)))</f>
        <v>2071</v>
      </c>
      <c r="AA31" s="26" t="n">
        <v>0</v>
      </c>
      <c r="AB31" s="24" t="n">
        <f aca="false">($H$1*P31)*((($M31-$A31)-D31+1)/(($B$2-$B$1+1)))</f>
        <v>2715.8301369863</v>
      </c>
      <c r="AC31" s="26" t="n">
        <f aca="false">ROUNDDOWN(AB31,0)</f>
        <v>2715</v>
      </c>
      <c r="AD31" s="26" t="n">
        <v>0</v>
      </c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.75" hidden="false" customHeight="false" outlineLevel="0" collapsed="false">
      <c r="A32" s="18" t="n">
        <v>41586</v>
      </c>
      <c r="B32" s="43" t="n">
        <v>41654</v>
      </c>
      <c r="C32" s="42" t="n">
        <v>0</v>
      </c>
      <c r="D32" s="42" t="n">
        <v>0</v>
      </c>
      <c r="E32" s="19" t="n">
        <v>35796</v>
      </c>
      <c r="F32" s="20" t="n">
        <v>85674</v>
      </c>
      <c r="G32" s="20" t="n">
        <v>11500</v>
      </c>
      <c r="H32" s="20" t="n">
        <f aca="false">'ADD 13-14'!Q32</f>
        <v>0</v>
      </c>
      <c r="I32" s="22" t="s">
        <v>40</v>
      </c>
      <c r="J32" s="23" t="n">
        <v>190</v>
      </c>
      <c r="K32" s="22" t="s">
        <v>45</v>
      </c>
      <c r="L32" s="22" t="s">
        <v>42</v>
      </c>
      <c r="M32" s="19" t="n">
        <v>41639</v>
      </c>
      <c r="N32" s="0"/>
      <c r="O32" s="24" t="n">
        <f aca="false">IF(G32&gt;$H$3,$H$3,G32)</f>
        <v>5000</v>
      </c>
      <c r="P32" s="25" t="n">
        <v>0.3</v>
      </c>
      <c r="Q32" s="24" t="n">
        <f aca="false">H32/((($B$2-$A32)-C32+1)/(($B$2-$B$1)+1))</f>
        <v>0</v>
      </c>
      <c r="R32" s="24" t="n">
        <f aca="false">Q32*(((B32-A32)-D32+1)/(($B$2-$B$1)+1))</f>
        <v>0</v>
      </c>
      <c r="S32" s="26" t="n">
        <f aca="false">ROUNDUP(R32,0)</f>
        <v>0</v>
      </c>
      <c r="T32" s="26" t="n">
        <v>0</v>
      </c>
      <c r="U32" s="27" t="n">
        <f aca="false">(F32-O32)*$P32</f>
        <v>24202.2</v>
      </c>
      <c r="V32" s="27" t="n">
        <f aca="false">ROUNDDOWN(U32,0)</f>
        <v>24202</v>
      </c>
      <c r="W32" s="27" t="n">
        <f aca="false">V32*(($A32-$B$1)+($B$2-B32)+D32)/(($B$2-$B$1+1))</f>
        <v>19626.8273972603</v>
      </c>
      <c r="X32" s="27" t="n">
        <f aca="false">ROUNDUP(W32,0)</f>
        <v>19627</v>
      </c>
      <c r="Y32" s="27" t="n">
        <f aca="false">V32-X32-S32</f>
        <v>4575</v>
      </c>
      <c r="Z32" s="26" t="n">
        <f aca="false">IF(Y32&lt;0,0,(ROUNDDOWN(Y32,0)))</f>
        <v>4575</v>
      </c>
      <c r="AA32" s="26" t="n">
        <v>0</v>
      </c>
      <c r="AB32" s="24" t="n">
        <f aca="false">($H$1*P32)*((($M32-$A32)-D32+1)/(($B$2-$B$1+1)))</f>
        <v>936.493150684932</v>
      </c>
      <c r="AC32" s="26" t="n">
        <f aca="false">ROUNDDOWN(AB32,0)</f>
        <v>936</v>
      </c>
      <c r="AD32" s="26" t="n">
        <v>0</v>
      </c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.75" hidden="false" customHeight="false" outlineLevel="0" collapsed="false">
      <c r="A33" s="18" t="n">
        <v>41617</v>
      </c>
      <c r="B33" s="43" t="n">
        <v>41703</v>
      </c>
      <c r="C33" s="42" t="n">
        <v>0</v>
      </c>
      <c r="D33" s="42" t="n">
        <v>0</v>
      </c>
      <c r="E33" s="28" t="n">
        <v>35797</v>
      </c>
      <c r="F33" s="20" t="n">
        <v>63546</v>
      </c>
      <c r="G33" s="20" t="n">
        <v>0</v>
      </c>
      <c r="H33" s="20" t="n">
        <f aca="false">'ADD 13-14'!Q33</f>
        <v>776</v>
      </c>
      <c r="I33" s="22" t="s">
        <v>40</v>
      </c>
      <c r="J33" s="23" t="n">
        <v>195</v>
      </c>
      <c r="K33" s="22" t="s">
        <v>45</v>
      </c>
      <c r="L33" s="22" t="s">
        <v>42</v>
      </c>
      <c r="M33" s="19" t="n">
        <v>41688</v>
      </c>
      <c r="N33" s="0"/>
      <c r="O33" s="24" t="n">
        <f aca="false">IF(G33&gt;$H$3,$H$3,G33)</f>
        <v>0</v>
      </c>
      <c r="P33" s="25" t="n">
        <v>0.31</v>
      </c>
      <c r="Q33" s="24" t="n">
        <f aca="false">H33/((($B$2-$A33)-C33+1)/(($B$2-$B$1)+1))</f>
        <v>2400.33898305085</v>
      </c>
      <c r="R33" s="24" t="n">
        <f aca="false">Q33*(((B33-A33)-D33+1)/(($B$2-$B$1)+1))</f>
        <v>572.135593220339</v>
      </c>
      <c r="S33" s="26" t="n">
        <f aca="false">ROUNDUP(R33,0)</f>
        <v>573</v>
      </c>
      <c r="T33" s="26" t="n">
        <v>0</v>
      </c>
      <c r="U33" s="27" t="n">
        <f aca="false">(F33-O33)*$P33</f>
        <v>19699.26</v>
      </c>
      <c r="V33" s="27" t="n">
        <f aca="false">ROUNDDOWN(U33,0)</f>
        <v>19699</v>
      </c>
      <c r="W33" s="27" t="n">
        <f aca="false">V33*(($A33-$B$1)+($B$2-B33)+D33)/(($B$2-$B$1+1))</f>
        <v>15003.6219178082</v>
      </c>
      <c r="X33" s="27" t="n">
        <f aca="false">ROUNDUP(W33,0)</f>
        <v>15004</v>
      </c>
      <c r="Y33" s="27" t="n">
        <f aca="false">V33-X33-S33</f>
        <v>4122</v>
      </c>
      <c r="Z33" s="26" t="n">
        <f aca="false">IF(Y33&lt;0,0,(ROUNDDOWN(Y33,0)))</f>
        <v>4122</v>
      </c>
      <c r="AA33" s="26" t="n">
        <v>0</v>
      </c>
      <c r="AB33" s="24" t="n">
        <f aca="false">($H$1*P33)*((($M33-$A33)-D33+1)/(($B$2-$B$1+1)))</f>
        <v>1290.27945205479</v>
      </c>
      <c r="AC33" s="26" t="n">
        <f aca="false">ROUNDDOWN(AB33,0)</f>
        <v>1290</v>
      </c>
      <c r="AD33" s="26" t="n">
        <v>0</v>
      </c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.75" hidden="false" customHeight="false" outlineLevel="0" collapsed="false">
      <c r="A34" s="18" t="n">
        <v>41649</v>
      </c>
      <c r="B34" s="18" t="n">
        <v>41689</v>
      </c>
      <c r="C34" s="42" t="n">
        <v>0</v>
      </c>
      <c r="D34" s="42" t="n">
        <v>0</v>
      </c>
      <c r="E34" s="28" t="n">
        <v>36161</v>
      </c>
      <c r="F34" s="20" t="n">
        <v>28000</v>
      </c>
      <c r="G34" s="20" t="n">
        <v>88</v>
      </c>
      <c r="H34" s="20" t="n">
        <f aca="false">'ADD 13-14'!Q34</f>
        <v>0</v>
      </c>
      <c r="I34" s="22" t="s">
        <v>40</v>
      </c>
      <c r="J34" s="23" t="n">
        <v>200</v>
      </c>
      <c r="K34" s="22" t="s">
        <v>45</v>
      </c>
      <c r="L34" s="22" t="s">
        <v>42</v>
      </c>
      <c r="M34" s="19" t="n">
        <v>41674</v>
      </c>
      <c r="N34" s="0"/>
      <c r="O34" s="24" t="n">
        <f aca="false">IF(G34&gt;$H$3,$H$3,G34)</f>
        <v>88</v>
      </c>
      <c r="P34" s="25" t="n">
        <v>0.32</v>
      </c>
      <c r="Q34" s="24" t="n">
        <f aca="false">H34/((($B$2-$A34)-C34+1)/(($B$2-$B$1)+1))</f>
        <v>0</v>
      </c>
      <c r="R34" s="24" t="n">
        <f aca="false">Q34*(((B34-A34)-D34+1)/(($B$2-$B$1)+1))</f>
        <v>0</v>
      </c>
      <c r="S34" s="26" t="n">
        <f aca="false">ROUNDUP(R34,0)</f>
        <v>0</v>
      </c>
      <c r="T34" s="26" t="n">
        <v>0</v>
      </c>
      <c r="U34" s="27" t="n">
        <f aca="false">(F34-O34)*$P34</f>
        <v>8931.84</v>
      </c>
      <c r="V34" s="27" t="n">
        <f aca="false">ROUNDDOWN(U34,0)</f>
        <v>8931</v>
      </c>
      <c r="W34" s="27" t="n">
        <f aca="false">V34*(($A34-$B$1)+($B$2-B34)+D34)/(($B$2-$B$1+1))</f>
        <v>7927.79178082192</v>
      </c>
      <c r="X34" s="27" t="n">
        <f aca="false">ROUNDUP(W34,0)</f>
        <v>7928</v>
      </c>
      <c r="Y34" s="27" t="n">
        <f aca="false">V34-X34-S34</f>
        <v>1003</v>
      </c>
      <c r="Z34" s="26" t="n">
        <f aca="false">IF(Y34&lt;0,0,(ROUNDDOWN(Y34,0)))</f>
        <v>1003</v>
      </c>
      <c r="AA34" s="26" t="n">
        <v>0</v>
      </c>
      <c r="AB34" s="24" t="n">
        <f aca="false">($H$1*P34)*((($M34-$A34)-D34+1)/(($B$2-$B$1+1)))</f>
        <v>480.964383561644</v>
      </c>
      <c r="AC34" s="26" t="n">
        <f aca="false">ROUNDDOWN(AB34,0)</f>
        <v>480</v>
      </c>
      <c r="AD34" s="26" t="n">
        <v>0</v>
      </c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.75" hidden="false" customHeight="false" outlineLevel="0" collapsed="false">
      <c r="A35" s="18" t="n">
        <v>41681</v>
      </c>
      <c r="B35" s="18" t="n">
        <v>41730</v>
      </c>
      <c r="C35" s="42" t="n">
        <v>0</v>
      </c>
      <c r="D35" s="42" t="n">
        <v>0</v>
      </c>
      <c r="E35" s="19" t="n">
        <v>40923</v>
      </c>
      <c r="F35" s="20" t="n">
        <v>22847</v>
      </c>
      <c r="G35" s="20" t="n">
        <v>153</v>
      </c>
      <c r="H35" s="20" t="n">
        <f aca="false">'ADD 13-14'!Q35</f>
        <v>0</v>
      </c>
      <c r="I35" s="22" t="s">
        <v>40</v>
      </c>
      <c r="J35" s="23" t="n">
        <v>205</v>
      </c>
      <c r="K35" s="22" t="s">
        <v>45</v>
      </c>
      <c r="L35" s="22" t="s">
        <v>42</v>
      </c>
      <c r="M35" s="19" t="n">
        <v>41715</v>
      </c>
      <c r="N35" s="0"/>
      <c r="O35" s="24" t="n">
        <f aca="false">IF(G35&gt;$H$3,$H$3,G35)</f>
        <v>153</v>
      </c>
      <c r="P35" s="25" t="n">
        <v>0.33</v>
      </c>
      <c r="Q35" s="24" t="n">
        <f aca="false">H35/((($B$2-$A35)-C35+1)/(($B$2-$B$1)+1))</f>
        <v>0</v>
      </c>
      <c r="R35" s="24" t="n">
        <f aca="false">Q35*(((B35-A35)-D35+1)/(($B$2-$B$1)+1))</f>
        <v>0</v>
      </c>
      <c r="S35" s="26" t="n">
        <f aca="false">ROUNDUP(R35,0)</f>
        <v>0</v>
      </c>
      <c r="T35" s="26" t="n">
        <v>0</v>
      </c>
      <c r="U35" s="27" t="n">
        <f aca="false">(F35-O35)*$P35</f>
        <v>7489.02</v>
      </c>
      <c r="V35" s="27" t="n">
        <f aca="false">ROUNDDOWN(U35,0)</f>
        <v>7489</v>
      </c>
      <c r="W35" s="27" t="n">
        <f aca="false">V35*(($A35-$B$1)+($B$2-B35)+D35)/(($B$2-$B$1+1))</f>
        <v>6463.1095890411</v>
      </c>
      <c r="X35" s="27" t="n">
        <f aca="false">ROUNDUP(W35,0)</f>
        <v>6464</v>
      </c>
      <c r="Y35" s="27" t="n">
        <f aca="false">V35-X35-S35</f>
        <v>1025</v>
      </c>
      <c r="Z35" s="26" t="n">
        <f aca="false">IF(Y35&lt;0,0,(ROUNDDOWN(Y35,0)))</f>
        <v>1025</v>
      </c>
      <c r="AA35" s="26" t="n">
        <v>0</v>
      </c>
      <c r="AB35" s="24" t="n">
        <f aca="false">($H$1*P35)*((($M35-$A35)-D35+1)/(($B$2-$B$1+1)))</f>
        <v>667.684931506849</v>
      </c>
      <c r="AC35" s="26" t="n">
        <f aca="false">ROUNDDOWN(AB35,0)</f>
        <v>667</v>
      </c>
      <c r="AD35" s="26" t="n">
        <v>0</v>
      </c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.75" hidden="false" customHeight="false" outlineLevel="0" collapsed="false">
      <c r="A36" s="18" t="n">
        <v>41710</v>
      </c>
      <c r="B36" s="18" t="n">
        <v>41730</v>
      </c>
      <c r="C36" s="42" t="n">
        <v>0</v>
      </c>
      <c r="D36" s="42" t="n">
        <v>0</v>
      </c>
      <c r="E36" s="19" t="n">
        <v>40854</v>
      </c>
      <c r="F36" s="20" t="n">
        <v>25000</v>
      </c>
      <c r="G36" s="20" t="n">
        <v>200</v>
      </c>
      <c r="H36" s="20" t="n">
        <f aca="false">'ADD 13-14'!Q36</f>
        <v>13</v>
      </c>
      <c r="I36" s="22" t="s">
        <v>40</v>
      </c>
      <c r="J36" s="23" t="n">
        <v>210</v>
      </c>
      <c r="K36" s="22" t="s">
        <v>45</v>
      </c>
      <c r="L36" s="22" t="s">
        <v>42</v>
      </c>
      <c r="M36" s="19" t="n">
        <v>41715</v>
      </c>
      <c r="N36" s="0"/>
      <c r="O36" s="24" t="n">
        <f aca="false">IF(G36&gt;$H$3,$H$3,G36)</f>
        <v>200</v>
      </c>
      <c r="P36" s="25" t="n">
        <v>0.34</v>
      </c>
      <c r="Q36" s="24" t="n">
        <f aca="false">H36/((($B$2-$A36)-C36+1)/(($B$2-$B$1)+1))</f>
        <v>189.8</v>
      </c>
      <c r="R36" s="24" t="n">
        <f aca="false">Q36*(((B36-A36)-D36+1)/(($B$2-$B$1)+1))</f>
        <v>10.92</v>
      </c>
      <c r="S36" s="26" t="n">
        <f aca="false">ROUNDUP(R36,0)</f>
        <v>11</v>
      </c>
      <c r="T36" s="26" t="n">
        <v>0</v>
      </c>
      <c r="U36" s="27" t="n">
        <f aca="false">(F36-O36)*$P36</f>
        <v>8432</v>
      </c>
      <c r="V36" s="27" t="n">
        <f aca="false">ROUNDDOWN(U36,0)</f>
        <v>8432</v>
      </c>
      <c r="W36" s="27" t="n">
        <f aca="false">V36*(($A36-$B$1)+($B$2-B36)+D36)/(($B$2-$B$1+1))</f>
        <v>7946.87123287671</v>
      </c>
      <c r="X36" s="27" t="n">
        <f aca="false">ROUNDUP(W36,0)</f>
        <v>7947</v>
      </c>
      <c r="Y36" s="27" t="n">
        <f aca="false">V36-X36-S36</f>
        <v>474</v>
      </c>
      <c r="Z36" s="26" t="n">
        <f aca="false">IF(Y36&lt;0,0,(ROUNDDOWN(Y36,0)))</f>
        <v>474</v>
      </c>
      <c r="AA36" s="26" t="n">
        <v>0</v>
      </c>
      <c r="AB36" s="24" t="n">
        <f aca="false">($H$1*P36)*((($M36-$A36)-D36+1)/(($B$2-$B$1+1)))</f>
        <v>117.928767123288</v>
      </c>
      <c r="AC36" s="26" t="n">
        <f aca="false">ROUNDDOWN(AB36,0)</f>
        <v>117</v>
      </c>
      <c r="AD36" s="26" t="n">
        <v>0</v>
      </c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.75" hidden="false" customHeight="false" outlineLevel="0" collapsed="false">
      <c r="A37" s="18" t="n">
        <v>41640</v>
      </c>
      <c r="B37" s="43" t="n">
        <v>41734</v>
      </c>
      <c r="C37" s="44" t="n">
        <v>0</v>
      </c>
      <c r="D37" s="44" t="n">
        <v>0</v>
      </c>
      <c r="E37" s="19" t="n">
        <v>35796</v>
      </c>
      <c r="F37" s="20" t="n">
        <v>51423</v>
      </c>
      <c r="G37" s="20" t="n">
        <v>0</v>
      </c>
      <c r="H37" s="20" t="n">
        <f aca="false">'ADD 13-14'!Q37</f>
        <v>0</v>
      </c>
      <c r="I37" s="22" t="s">
        <v>40</v>
      </c>
      <c r="J37" s="23" t="n">
        <v>215</v>
      </c>
      <c r="K37" s="22" t="s">
        <v>45</v>
      </c>
      <c r="L37" s="22" t="s">
        <v>42</v>
      </c>
      <c r="M37" s="19" t="n">
        <v>41719</v>
      </c>
      <c r="N37" s="0"/>
      <c r="O37" s="24" t="n">
        <f aca="false">IF(G37&gt;$H$3,$H$3,G37)</f>
        <v>0</v>
      </c>
      <c r="P37" s="25" t="n">
        <v>0.35</v>
      </c>
      <c r="Q37" s="24" t="n">
        <f aca="false">H37/((($B$2-$A37)-C37+1)/(($B$2-$B$1)+1))</f>
        <v>0</v>
      </c>
      <c r="R37" s="24" t="n">
        <f aca="false">Q37*(((B37-A37)-D37+1)/(($B$2-$B$1)+1))</f>
        <v>0</v>
      </c>
      <c r="S37" s="26" t="n">
        <f aca="false">ROUNDUP(R37,0)</f>
        <v>0</v>
      </c>
      <c r="T37" s="26" t="n">
        <v>0</v>
      </c>
      <c r="U37" s="27" t="n">
        <f aca="false">(F37-O37)*$P37</f>
        <v>17998.05</v>
      </c>
      <c r="V37" s="27" t="n">
        <f aca="false">ROUNDDOWN(U37,0)</f>
        <v>17998</v>
      </c>
      <c r="W37" s="27" t="n">
        <f aca="false">V37*(($A37-$B$1)+($B$2-B37)+D37)/(($B$2-$B$1+1))</f>
        <v>13313.5890410959</v>
      </c>
      <c r="X37" s="27" t="n">
        <f aca="false">ROUNDUP(W37,0)</f>
        <v>13314</v>
      </c>
      <c r="Y37" s="27" t="n">
        <f aca="false">V37-X37-S37</f>
        <v>4684</v>
      </c>
      <c r="Z37" s="26" t="n">
        <f aca="false">IF(Y37&lt;0,0,(ROUNDDOWN(Y37,0)))</f>
        <v>4684</v>
      </c>
      <c r="AA37" s="26" t="n">
        <v>0</v>
      </c>
      <c r="AB37" s="24" t="n">
        <f aca="false">($H$1*P37)*((($M37-$A37)-D37+1)/(($B$2-$B$1+1)))</f>
        <v>1618.6301369863</v>
      </c>
      <c r="AC37" s="26" t="n">
        <f aca="false">ROUNDDOWN(AB37,0)</f>
        <v>1618</v>
      </c>
      <c r="AD37" s="26" t="n">
        <v>0</v>
      </c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.75" hidden="false" customHeight="false" outlineLevel="0" collapsed="false">
      <c r="A38" s="18" t="n">
        <v>41370</v>
      </c>
      <c r="B38" s="18" t="n">
        <v>41620</v>
      </c>
      <c r="C38" s="42" t="n">
        <v>0</v>
      </c>
      <c r="D38" s="42" t="n">
        <v>0</v>
      </c>
      <c r="E38" s="28" t="n">
        <v>36161</v>
      </c>
      <c r="F38" s="20" t="n">
        <v>67545</v>
      </c>
      <c r="G38" s="20" t="n">
        <v>0</v>
      </c>
      <c r="H38" s="20" t="n">
        <f aca="false">'ADD 13-14'!Q38</f>
        <v>53</v>
      </c>
      <c r="I38" s="22" t="s">
        <v>46</v>
      </c>
      <c r="J38" s="23" t="n">
        <v>1</v>
      </c>
      <c r="K38" s="22" t="s">
        <v>41</v>
      </c>
      <c r="L38" s="22" t="s">
        <v>42</v>
      </c>
      <c r="M38" s="19" t="n">
        <v>41605</v>
      </c>
      <c r="N38" s="0"/>
      <c r="O38" s="24" t="n">
        <f aca="false">IF(G38&gt;$H$3,$H$3,G38)</f>
        <v>0</v>
      </c>
      <c r="P38" s="37" t="n">
        <v>0.08</v>
      </c>
      <c r="Q38" s="24" t="n">
        <f aca="false">H38/((($B$2-$A38)-C38+1)/(($B$2-$B$1)+1))</f>
        <v>53</v>
      </c>
      <c r="R38" s="24" t="n">
        <f aca="false">Q38*(((B38-A38)-D38+1)/(($B$2-$B$1)+1))</f>
        <v>36.4465753424657</v>
      </c>
      <c r="S38" s="26" t="n">
        <f aca="false">ROUNDUP(R38,0)</f>
        <v>37</v>
      </c>
      <c r="T38" s="26" t="n">
        <v>0</v>
      </c>
      <c r="U38" s="27" t="n">
        <f aca="false">(F38-O38)*$P38</f>
        <v>5403.6</v>
      </c>
      <c r="V38" s="27" t="n">
        <f aca="false">ROUNDDOWN(U38,0)</f>
        <v>5403</v>
      </c>
      <c r="W38" s="27" t="n">
        <f aca="false">V38*(($A38-$B$1)+($B$2-B38)+D38)/(($B$2-$B$1+1))</f>
        <v>1687.51232876712</v>
      </c>
      <c r="X38" s="27" t="n">
        <f aca="false">ROUNDUP(W38,0)</f>
        <v>1688</v>
      </c>
      <c r="Y38" s="27" t="n">
        <f aca="false">V38-X38-S38</f>
        <v>3678</v>
      </c>
      <c r="Z38" s="26" t="n">
        <f aca="false">IF(Y38&lt;0,0,(ROUNDDOWN(Y38,0)))</f>
        <v>3678</v>
      </c>
      <c r="AA38" s="26" t="n">
        <v>0</v>
      </c>
      <c r="AB38" s="24" t="n">
        <f aca="false">($H$1*P38)*((($M38-$A38)-D38+1)/(($B$2-$B$1+1)))</f>
        <v>1091.41917808219</v>
      </c>
      <c r="AC38" s="26" t="n">
        <f aca="false">ROUNDDOWN(AB38,0)</f>
        <v>1091</v>
      </c>
      <c r="AD38" s="26" t="n">
        <v>0</v>
      </c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.75" hidden="false" customHeight="false" outlineLevel="0" collapsed="false">
      <c r="A39" s="18" t="n">
        <v>41396</v>
      </c>
      <c r="B39" s="18" t="n">
        <v>41589</v>
      </c>
      <c r="C39" s="44" t="n">
        <v>0</v>
      </c>
      <c r="D39" s="44" t="n">
        <v>0</v>
      </c>
      <c r="E39" s="19" t="n">
        <v>41275</v>
      </c>
      <c r="F39" s="20" t="n">
        <v>12322</v>
      </c>
      <c r="G39" s="20" t="n">
        <v>0</v>
      </c>
      <c r="H39" s="20" t="n">
        <f aca="false">'ADD 13-14'!Q39</f>
        <v>243</v>
      </c>
      <c r="I39" s="22" t="s">
        <v>46</v>
      </c>
      <c r="J39" s="23" t="n">
        <v>55</v>
      </c>
      <c r="K39" s="22" t="s">
        <v>41</v>
      </c>
      <c r="L39" s="22" t="s">
        <v>42</v>
      </c>
      <c r="M39" s="19" t="n">
        <v>41574</v>
      </c>
      <c r="N39" s="0"/>
      <c r="O39" s="24" t="n">
        <f aca="false">IF(G39&gt;$H$3,$H$3,G39)</f>
        <v>0</v>
      </c>
      <c r="P39" s="37" t="n">
        <v>0.08</v>
      </c>
      <c r="Q39" s="24" t="n">
        <f aca="false">H39/((($B$2-$A39)-C39+1)/(($B$2-$B$1)+1))</f>
        <v>261.637168141593</v>
      </c>
      <c r="R39" s="24" t="n">
        <f aca="false">Q39*(((B39-A39)-D39+1)/(($B$2-$B$1)+1))</f>
        <v>139.061946902655</v>
      </c>
      <c r="S39" s="26" t="n">
        <f aca="false">ROUNDUP(R39,0)</f>
        <v>140</v>
      </c>
      <c r="T39" s="26" t="n">
        <v>0</v>
      </c>
      <c r="U39" s="27" t="n">
        <f aca="false">(F39-O39)*$P39</f>
        <v>985.76</v>
      </c>
      <c r="V39" s="27" t="n">
        <f aca="false">ROUNDDOWN(U39,0)</f>
        <v>985</v>
      </c>
      <c r="W39" s="27" t="n">
        <f aca="false">V39*(($A39-$B$1)+($B$2-B39)+D39)/(($B$2-$B$1+1))</f>
        <v>461.465753424658</v>
      </c>
      <c r="X39" s="27" t="n">
        <f aca="false">ROUNDUP(W39,0)</f>
        <v>462</v>
      </c>
      <c r="Y39" s="27" t="n">
        <f aca="false">V39-X39-S39</f>
        <v>383</v>
      </c>
      <c r="Z39" s="26" t="n">
        <f aca="false">IF(Y39&lt;0,0,(ROUNDDOWN(Y39,0)))</f>
        <v>383</v>
      </c>
      <c r="AA39" s="26" t="n">
        <v>0</v>
      </c>
      <c r="AB39" s="24" t="n">
        <f aca="false">($H$1*P39)*((($M39-$A39)-D39+1)/(($B$2-$B$1+1)))</f>
        <v>827.813698630137</v>
      </c>
      <c r="AC39" s="26" t="n">
        <f aca="false">ROUNDDOWN(AB39,0)</f>
        <v>827</v>
      </c>
      <c r="AD39" s="26" t="n">
        <v>0</v>
      </c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.75" hidden="false" customHeight="false" outlineLevel="0" collapsed="false">
      <c r="A40" s="18" t="n">
        <v>41428</v>
      </c>
      <c r="B40" s="43" t="n">
        <v>41578</v>
      </c>
      <c r="C40" s="42" t="n">
        <v>0</v>
      </c>
      <c r="D40" s="42" t="n">
        <v>0</v>
      </c>
      <c r="E40" s="19" t="n">
        <v>41275</v>
      </c>
      <c r="F40" s="20" t="n">
        <v>23999</v>
      </c>
      <c r="G40" s="20" t="n">
        <v>0</v>
      </c>
      <c r="H40" s="20" t="n">
        <f aca="false">'ADD 13-14'!Q40</f>
        <v>0</v>
      </c>
      <c r="I40" s="22" t="s">
        <v>46</v>
      </c>
      <c r="J40" s="23" t="n">
        <v>75</v>
      </c>
      <c r="K40" s="22" t="s">
        <v>41</v>
      </c>
      <c r="L40" s="22" t="s">
        <v>42</v>
      </c>
      <c r="M40" s="19" t="n">
        <v>41563</v>
      </c>
      <c r="N40" s="0"/>
      <c r="O40" s="24" t="n">
        <f aca="false">IF(G40&gt;$H$3,$H$3,G40)</f>
        <v>0</v>
      </c>
      <c r="P40" s="37" t="n">
        <v>0.08</v>
      </c>
      <c r="Q40" s="24" t="n">
        <f aca="false">H40/((($B$2-$A40)-C40+1)/(($B$2-$B$1)+1))</f>
        <v>0</v>
      </c>
      <c r="R40" s="24" t="n">
        <f aca="false">Q40*(((B40-A40)-D40+1)/(($B$2-$B$1)+1))</f>
        <v>0</v>
      </c>
      <c r="S40" s="26" t="n">
        <f aca="false">ROUNDUP(R40,0)</f>
        <v>0</v>
      </c>
      <c r="T40" s="26" t="n">
        <v>0</v>
      </c>
      <c r="U40" s="27" t="n">
        <f aca="false">(F40-O40)*$P40</f>
        <v>1919.92</v>
      </c>
      <c r="V40" s="27" t="n">
        <f aca="false">ROUNDDOWN(U40,0)</f>
        <v>1919</v>
      </c>
      <c r="W40" s="27" t="n">
        <f aca="false">V40*(($A40-$B$1)+($B$2-B40)+D40)/(($B$2-$B$1+1))</f>
        <v>1125.11232876712</v>
      </c>
      <c r="X40" s="27" t="n">
        <f aca="false">ROUNDUP(W40,0)</f>
        <v>1126</v>
      </c>
      <c r="Y40" s="27" t="n">
        <f aca="false">V40-X40-S40</f>
        <v>793</v>
      </c>
      <c r="Z40" s="26" t="n">
        <f aca="false">IF(Y40&lt;0,0,(ROUNDDOWN(Y40,0)))</f>
        <v>793</v>
      </c>
      <c r="AA40" s="26" t="n">
        <v>0</v>
      </c>
      <c r="AB40" s="24" t="n">
        <f aca="false">($H$1*P40)*((($M40-$A40)-D40+1)/(($B$2-$B$1+1)))</f>
        <v>628.953424657534</v>
      </c>
      <c r="AC40" s="26" t="n">
        <f aca="false">ROUNDDOWN(AB40,0)</f>
        <v>628</v>
      </c>
      <c r="AD40" s="26" t="n">
        <v>0</v>
      </c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.75" hidden="false" customHeight="false" outlineLevel="0" collapsed="false">
      <c r="A41" s="18" t="n">
        <v>41459</v>
      </c>
      <c r="B41" s="43" t="n">
        <v>41654</v>
      </c>
      <c r="C41" s="42" t="n">
        <v>0</v>
      </c>
      <c r="D41" s="42" t="n">
        <v>0</v>
      </c>
      <c r="E41" s="19" t="n">
        <v>41275</v>
      </c>
      <c r="F41" s="20" t="n">
        <v>87654</v>
      </c>
      <c r="G41" s="20" t="n">
        <v>0</v>
      </c>
      <c r="H41" s="20" t="n">
        <f aca="false">'ADD 13-14'!Q41</f>
        <v>0</v>
      </c>
      <c r="I41" s="22" t="s">
        <v>46</v>
      </c>
      <c r="J41" s="23" t="n">
        <v>76</v>
      </c>
      <c r="K41" s="22" t="s">
        <v>41</v>
      </c>
      <c r="L41" s="22" t="s">
        <v>42</v>
      </c>
      <c r="M41" s="19" t="n">
        <v>41639</v>
      </c>
      <c r="N41" s="0"/>
      <c r="O41" s="24" t="n">
        <f aca="false">IF(G41&gt;$H$3,$H$3,G41)</f>
        <v>0</v>
      </c>
      <c r="P41" s="37" t="n">
        <v>0.13</v>
      </c>
      <c r="Q41" s="24" t="n">
        <f aca="false">H41/((($B$2-$A41)-C41+1)/(($B$2-$B$1)+1))</f>
        <v>0</v>
      </c>
      <c r="R41" s="24" t="n">
        <f aca="false">Q41*(((B41-A41)-D41+1)/(($B$2-$B$1)+1))</f>
        <v>0</v>
      </c>
      <c r="S41" s="26" t="n">
        <f aca="false">ROUNDUP(R41,0)</f>
        <v>0</v>
      </c>
      <c r="T41" s="26" t="n">
        <v>0</v>
      </c>
      <c r="U41" s="27" t="n">
        <f aca="false">(F41-O41)*$P41</f>
        <v>11395.02</v>
      </c>
      <c r="V41" s="27" t="n">
        <f aca="false">ROUNDDOWN(U41,0)</f>
        <v>11395</v>
      </c>
      <c r="W41" s="27" t="n">
        <f aca="false">V41*(($A41-$B$1)+($B$2-B41)+D41)/(($B$2-$B$1+1))</f>
        <v>5276.04109589041</v>
      </c>
      <c r="X41" s="27" t="n">
        <f aca="false">ROUNDUP(W41,0)</f>
        <v>5277</v>
      </c>
      <c r="Y41" s="27" t="n">
        <f aca="false">V41-X41-S41</f>
        <v>6118</v>
      </c>
      <c r="Z41" s="26" t="n">
        <f aca="false">IF(Y41&lt;0,0,(ROUNDDOWN(Y41,0)))</f>
        <v>6118</v>
      </c>
      <c r="AA41" s="26" t="n">
        <v>0</v>
      </c>
      <c r="AB41" s="24" t="n">
        <f aca="false">($H$1*P41)*((($M41-$A41)-D41+1)/(($B$2-$B$1+1)))</f>
        <v>1360.22739726027</v>
      </c>
      <c r="AC41" s="26" t="n">
        <f aca="false">ROUNDDOWN(AB41,0)</f>
        <v>1360</v>
      </c>
      <c r="AD41" s="26" t="n">
        <v>0</v>
      </c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.75" hidden="false" customHeight="false" outlineLevel="0" collapsed="false">
      <c r="A42" s="18" t="n">
        <v>41491</v>
      </c>
      <c r="B42" s="43" t="n">
        <v>41703</v>
      </c>
      <c r="C42" s="42" t="n">
        <v>0</v>
      </c>
      <c r="D42" s="42" t="n">
        <v>0</v>
      </c>
      <c r="E42" s="19" t="n">
        <v>40923</v>
      </c>
      <c r="F42" s="20" t="n">
        <v>22987</v>
      </c>
      <c r="G42" s="20" t="n">
        <v>0</v>
      </c>
      <c r="H42" s="20" t="n">
        <f aca="false">'ADD 13-14'!Q42</f>
        <v>488</v>
      </c>
      <c r="I42" s="22" t="s">
        <v>46</v>
      </c>
      <c r="J42" s="23" t="n">
        <v>82</v>
      </c>
      <c r="K42" s="22" t="s">
        <v>41</v>
      </c>
      <c r="L42" s="22" t="s">
        <v>42</v>
      </c>
      <c r="M42" s="19" t="n">
        <v>41688</v>
      </c>
      <c r="N42" s="0"/>
      <c r="O42" s="24" t="n">
        <f aca="false">IF(G42&gt;$H$3,$H$3,G42)</f>
        <v>0</v>
      </c>
      <c r="P42" s="37" t="n">
        <v>0.13</v>
      </c>
      <c r="Q42" s="24" t="n">
        <f aca="false">H42/((($B$2-$A42)-C42+1)/(($B$2-$B$1)+1))</f>
        <v>730</v>
      </c>
      <c r="R42" s="24" t="n">
        <f aca="false">Q42*(((B42-A42)-D42+1)/(($B$2-$B$1)+1))</f>
        <v>426</v>
      </c>
      <c r="S42" s="26" t="n">
        <f aca="false">ROUNDUP(R42,0)</f>
        <v>426</v>
      </c>
      <c r="T42" s="26" t="n">
        <v>0</v>
      </c>
      <c r="U42" s="27" t="n">
        <f aca="false">(F42-O42)*$P42</f>
        <v>2988.31</v>
      </c>
      <c r="V42" s="27" t="n">
        <f aca="false">ROUNDDOWN(U42,0)</f>
        <v>2988</v>
      </c>
      <c r="W42" s="27" t="n">
        <f aca="false">V42*(($A42-$B$1)+($B$2-B42)+D42)/(($B$2-$B$1+1))</f>
        <v>1244.31780821918</v>
      </c>
      <c r="X42" s="27" t="n">
        <f aca="false">ROUNDUP(W42,0)</f>
        <v>1245</v>
      </c>
      <c r="Y42" s="27" t="n">
        <f aca="false">V42-X42-S42</f>
        <v>1317</v>
      </c>
      <c r="Z42" s="26" t="n">
        <f aca="false">IF(Y42&lt;0,0,(ROUNDDOWN(Y42,0)))</f>
        <v>1317</v>
      </c>
      <c r="AA42" s="26" t="n">
        <v>0</v>
      </c>
      <c r="AB42" s="24" t="n">
        <f aca="false">($H$1*P42)*((($M42-$A42)-D42+1)/(($B$2-$B$1+1)))</f>
        <v>1487.98356164384</v>
      </c>
      <c r="AC42" s="26" t="n">
        <f aca="false">ROUNDDOWN(AB42,0)</f>
        <v>1487</v>
      </c>
      <c r="AD42" s="26" t="n">
        <v>0</v>
      </c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.75" hidden="false" customHeight="false" outlineLevel="0" collapsed="false">
      <c r="A43" s="18" t="n">
        <v>41523</v>
      </c>
      <c r="B43" s="18" t="n">
        <v>41689</v>
      </c>
      <c r="C43" s="42" t="n">
        <v>0</v>
      </c>
      <c r="D43" s="42" t="n">
        <v>0</v>
      </c>
      <c r="E43" s="19" t="n">
        <v>40854</v>
      </c>
      <c r="F43" s="20" t="n">
        <v>14675</v>
      </c>
      <c r="G43" s="20" t="n">
        <v>0</v>
      </c>
      <c r="H43" s="20" t="n">
        <f aca="false">'ADD 13-14'!Q43</f>
        <v>122</v>
      </c>
      <c r="I43" s="22" t="s">
        <v>46</v>
      </c>
      <c r="J43" s="23" t="n">
        <v>94</v>
      </c>
      <c r="K43" s="22" t="s">
        <v>41</v>
      </c>
      <c r="L43" s="22" t="s">
        <v>42</v>
      </c>
      <c r="M43" s="19" t="n">
        <v>41674</v>
      </c>
      <c r="N43" s="0"/>
      <c r="O43" s="24" t="n">
        <f aca="false">IF(G43&gt;$H$3,$H$3,G43)</f>
        <v>0</v>
      </c>
      <c r="P43" s="37" t="n">
        <v>0.13</v>
      </c>
      <c r="Q43" s="24" t="n">
        <f aca="false">H43/((($B$2-$A43)-C43+1)/(($B$2-$B$1)+1))</f>
        <v>210.047169811321</v>
      </c>
      <c r="R43" s="24" t="n">
        <f aca="false">Q43*(((B43-A43)-D43+1)/(($B$2-$B$1)+1))</f>
        <v>96.1037735849057</v>
      </c>
      <c r="S43" s="26" t="n">
        <f aca="false">ROUNDUP(R43,0)</f>
        <v>97</v>
      </c>
      <c r="T43" s="26" t="n">
        <v>0</v>
      </c>
      <c r="U43" s="27" t="n">
        <f aca="false">(F43-O43)*$P43</f>
        <v>1907.75</v>
      </c>
      <c r="V43" s="27" t="n">
        <f aca="false">ROUNDDOWN(U43,0)</f>
        <v>1907</v>
      </c>
      <c r="W43" s="27" t="n">
        <f aca="false">V43*(($A43-$B$1)+($B$2-B43)+D43)/(($B$2-$B$1+1))</f>
        <v>1034.48219178082</v>
      </c>
      <c r="X43" s="27" t="n">
        <f aca="false">ROUNDUP(W43,0)</f>
        <v>1035</v>
      </c>
      <c r="Y43" s="27" t="n">
        <f aca="false">V43-X43-S43</f>
        <v>775</v>
      </c>
      <c r="Z43" s="26" t="n">
        <f aca="false">IF(Y43&lt;0,0,(ROUNDDOWN(Y43,0)))</f>
        <v>775</v>
      </c>
      <c r="AA43" s="26" t="n">
        <v>0</v>
      </c>
      <c r="AB43" s="24" t="n">
        <f aca="false">($H$1*P43)*((($M43-$A43)-D43+1)/(($B$2-$B$1+1)))</f>
        <v>1142.2904109589</v>
      </c>
      <c r="AC43" s="26" t="n">
        <f aca="false">ROUNDDOWN(AB43,0)</f>
        <v>1142</v>
      </c>
      <c r="AD43" s="26" t="n">
        <v>0</v>
      </c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.75" hidden="false" customHeight="false" outlineLevel="0" collapsed="false">
      <c r="A44" s="18" t="n">
        <v>41554</v>
      </c>
      <c r="B44" s="18" t="n">
        <v>41730</v>
      </c>
      <c r="C44" s="42" t="n">
        <v>0</v>
      </c>
      <c r="D44" s="42" t="n">
        <v>0</v>
      </c>
      <c r="E44" s="19" t="n">
        <v>35796</v>
      </c>
      <c r="F44" s="20" t="n">
        <v>25446</v>
      </c>
      <c r="G44" s="20" t="n">
        <v>0</v>
      </c>
      <c r="H44" s="20" t="n">
        <f aca="false">'ADD 13-14'!Q44</f>
        <v>156</v>
      </c>
      <c r="I44" s="22" t="s">
        <v>46</v>
      </c>
      <c r="J44" s="23" t="n">
        <v>95</v>
      </c>
      <c r="K44" s="22" t="s">
        <v>41</v>
      </c>
      <c r="L44" s="22" t="s">
        <v>42</v>
      </c>
      <c r="M44" s="19" t="n">
        <v>41715</v>
      </c>
      <c r="N44" s="0"/>
      <c r="O44" s="24" t="n">
        <f aca="false">IF(G44&gt;$H$3,$H$3,G44)</f>
        <v>0</v>
      </c>
      <c r="P44" s="37" t="n">
        <v>0.14</v>
      </c>
      <c r="Q44" s="24" t="n">
        <f aca="false">H44/((($B$2-$A44)-C44+1)/(($B$2-$B$1)+1))</f>
        <v>314.585635359116</v>
      </c>
      <c r="R44" s="24" t="n">
        <f aca="false">Q44*(((B44-A44)-D44+1)/(($B$2-$B$1)+1))</f>
        <v>152.552486187845</v>
      </c>
      <c r="S44" s="26" t="n">
        <f aca="false">ROUNDUP(R44,0)</f>
        <v>153</v>
      </c>
      <c r="T44" s="26" t="n">
        <v>0</v>
      </c>
      <c r="U44" s="27" t="n">
        <f aca="false">(F44-O44)*$P44</f>
        <v>3562.44</v>
      </c>
      <c r="V44" s="27" t="n">
        <f aca="false">ROUNDDOWN(U44,0)</f>
        <v>3562</v>
      </c>
      <c r="W44" s="27" t="n">
        <f aca="false">V44*(($A44-$B$1)+($B$2-B44)+D44)/(($B$2-$B$1+1))</f>
        <v>1834.67397260274</v>
      </c>
      <c r="X44" s="27" t="n">
        <f aca="false">ROUNDUP(W44,0)</f>
        <v>1835</v>
      </c>
      <c r="Y44" s="27" t="n">
        <f aca="false">V44-X44-S44</f>
        <v>1574</v>
      </c>
      <c r="Z44" s="26" t="n">
        <f aca="false">IF(Y44&lt;0,0,(ROUNDDOWN(Y44,0)))</f>
        <v>1574</v>
      </c>
      <c r="AA44" s="26" t="n">
        <v>0</v>
      </c>
      <c r="AB44" s="24" t="n">
        <f aca="false">($H$1*P44)*((($M44-$A44)-D44+1)/(($B$2-$B$1+1)))</f>
        <v>1311.0904109589</v>
      </c>
      <c r="AC44" s="26" t="n">
        <f aca="false">ROUNDDOWN(AB44,0)</f>
        <v>1311</v>
      </c>
      <c r="AD44" s="26" t="n">
        <v>0</v>
      </c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.75" hidden="false" customHeight="false" outlineLevel="0" collapsed="false">
      <c r="A45" s="18" t="n">
        <v>41586</v>
      </c>
      <c r="B45" s="43" t="n">
        <v>41654</v>
      </c>
      <c r="C45" s="44" t="n">
        <v>0</v>
      </c>
      <c r="D45" s="44" t="n">
        <v>0</v>
      </c>
      <c r="E45" s="28" t="n">
        <v>35797</v>
      </c>
      <c r="F45" s="20" t="n">
        <v>33656</v>
      </c>
      <c r="G45" s="20" t="n">
        <v>0</v>
      </c>
      <c r="H45" s="20" t="n">
        <f aca="false">'ADD 13-14'!Q45</f>
        <v>171</v>
      </c>
      <c r="I45" s="22" t="s">
        <v>46</v>
      </c>
      <c r="J45" s="23" t="n">
        <v>100</v>
      </c>
      <c r="K45" s="22" t="s">
        <v>41</v>
      </c>
      <c r="L45" s="22" t="s">
        <v>42</v>
      </c>
      <c r="M45" s="19" t="n">
        <v>41639</v>
      </c>
      <c r="N45" s="0"/>
      <c r="O45" s="24" t="n">
        <f aca="false">IF(G45&gt;$H$3,$H$3,G45)</f>
        <v>0</v>
      </c>
      <c r="P45" s="37" t="n">
        <v>0.15</v>
      </c>
      <c r="Q45" s="24" t="n">
        <f aca="false">H45/((($B$2-$A45)-C45+1)/(($B$2-$B$1)+1))</f>
        <v>418.892617449664</v>
      </c>
      <c r="R45" s="24" t="n">
        <f aca="false">Q45*(((B45-A45)-D45+1)/(($B$2-$B$1)+1))</f>
        <v>79.1879194630873</v>
      </c>
      <c r="S45" s="26" t="n">
        <f aca="false">ROUNDUP(R45,0)</f>
        <v>80</v>
      </c>
      <c r="T45" s="26" t="n">
        <v>0</v>
      </c>
      <c r="U45" s="27" t="n">
        <f aca="false">(F45-O45)*$P45</f>
        <v>5048.4</v>
      </c>
      <c r="V45" s="27" t="n">
        <f aca="false">ROUNDDOWN(U45,0)</f>
        <v>5048</v>
      </c>
      <c r="W45" s="27" t="n">
        <f aca="false">V45*(($A45-$B$1)+($B$2-B45)+D45)/(($B$2-$B$1+1))</f>
        <v>4093.72054794521</v>
      </c>
      <c r="X45" s="27" t="n">
        <f aca="false">ROUNDUP(W45,0)</f>
        <v>4094</v>
      </c>
      <c r="Y45" s="27" t="n">
        <f aca="false">V45-X45-S45</f>
        <v>874</v>
      </c>
      <c r="Z45" s="26" t="n">
        <f aca="false">IF(Y45&lt;0,0,(ROUNDDOWN(Y45,0)))</f>
        <v>874</v>
      </c>
      <c r="AA45" s="26" t="n">
        <v>0</v>
      </c>
      <c r="AB45" s="24" t="n">
        <f aca="false">($H$1*P45)*((($M45-$A45)-D45+1)/(($B$2-$B$1+1)))</f>
        <v>468.246575342466</v>
      </c>
      <c r="AC45" s="26" t="n">
        <f aca="false">ROUNDDOWN(AB45,0)</f>
        <v>468</v>
      </c>
      <c r="AD45" s="26" t="n">
        <v>0</v>
      </c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.75" hidden="false" customHeight="false" outlineLevel="0" collapsed="false">
      <c r="A46" s="18" t="n">
        <v>41617</v>
      </c>
      <c r="B46" s="43" t="n">
        <v>41703</v>
      </c>
      <c r="C46" s="42" t="n">
        <v>0</v>
      </c>
      <c r="D46" s="42" t="n">
        <v>0</v>
      </c>
      <c r="E46" s="28" t="n">
        <v>36161</v>
      </c>
      <c r="F46" s="20" t="n">
        <v>71222</v>
      </c>
      <c r="G46" s="20" t="n">
        <v>7000</v>
      </c>
      <c r="H46" s="20" t="n">
        <f aca="false">'ADD 13-14'!Q46</f>
        <v>169</v>
      </c>
      <c r="I46" s="22" t="s">
        <v>46</v>
      </c>
      <c r="J46" s="23" t="n">
        <v>105</v>
      </c>
      <c r="K46" s="22" t="s">
        <v>41</v>
      </c>
      <c r="L46" s="22" t="s">
        <v>42</v>
      </c>
      <c r="M46" s="19" t="n">
        <v>41688</v>
      </c>
      <c r="N46" s="0"/>
      <c r="O46" s="24" t="n">
        <f aca="false">IF(G46&gt;$H$3,$H$3,G46)</f>
        <v>5000</v>
      </c>
      <c r="P46" s="37" t="n">
        <v>0.16</v>
      </c>
      <c r="Q46" s="24" t="n">
        <f aca="false">H46/((($B$2-$A46)-C46+1)/(($B$2-$B$1)+1))</f>
        <v>522.754237288136</v>
      </c>
      <c r="R46" s="24" t="n">
        <f aca="false">Q46*(((B46-A46)-D46+1)/(($B$2-$B$1)+1))</f>
        <v>124.601694915254</v>
      </c>
      <c r="S46" s="26" t="n">
        <f aca="false">ROUNDUP(R46,0)</f>
        <v>125</v>
      </c>
      <c r="T46" s="26" t="n">
        <v>0</v>
      </c>
      <c r="U46" s="27" t="n">
        <f aca="false">(F46-O46)*$P46</f>
        <v>10595.52</v>
      </c>
      <c r="V46" s="27" t="n">
        <f aca="false">ROUNDDOWN(U46,0)</f>
        <v>10595</v>
      </c>
      <c r="W46" s="27" t="n">
        <f aca="false">V46*(($A46-$B$1)+($B$2-B46)+D46)/(($B$2-$B$1+1))</f>
        <v>8069.61643835616</v>
      </c>
      <c r="X46" s="27" t="n">
        <f aca="false">ROUNDUP(W46,0)</f>
        <v>8070</v>
      </c>
      <c r="Y46" s="27" t="n">
        <f aca="false">V46-X46-S46</f>
        <v>2400</v>
      </c>
      <c r="Z46" s="26" t="n">
        <f aca="false">IF(Y46&lt;0,0,(ROUNDDOWN(Y46,0)))</f>
        <v>2400</v>
      </c>
      <c r="AA46" s="26" t="n">
        <v>0</v>
      </c>
      <c r="AB46" s="24" t="n">
        <f aca="false">($H$1*P46)*((($M46-$A46)-D46+1)/(($B$2-$B$1+1)))</f>
        <v>665.950684931507</v>
      </c>
      <c r="AC46" s="26" t="n">
        <f aca="false">ROUNDDOWN(AB46,0)</f>
        <v>665</v>
      </c>
      <c r="AD46" s="26" t="n">
        <v>0</v>
      </c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.75" hidden="false" customHeight="false" outlineLevel="0" collapsed="false">
      <c r="A47" s="18" t="n">
        <v>41649</v>
      </c>
      <c r="B47" s="18" t="n">
        <v>41689</v>
      </c>
      <c r="C47" s="42" t="n">
        <v>0</v>
      </c>
      <c r="D47" s="42" t="n">
        <v>0</v>
      </c>
      <c r="E47" s="19" t="n">
        <v>40923</v>
      </c>
      <c r="F47" s="20" t="n">
        <v>15872</v>
      </c>
      <c r="G47" s="20" t="n">
        <v>0</v>
      </c>
      <c r="H47" s="20" t="n">
        <f aca="false">'ADD 13-14'!Q47</f>
        <v>369</v>
      </c>
      <c r="I47" s="22" t="s">
        <v>46</v>
      </c>
      <c r="J47" s="23" t="n">
        <v>110</v>
      </c>
      <c r="K47" s="22" t="s">
        <v>41</v>
      </c>
      <c r="L47" s="22" t="s">
        <v>42</v>
      </c>
      <c r="M47" s="19" t="n">
        <v>41674</v>
      </c>
      <c r="N47" s="0"/>
      <c r="O47" s="24" t="n">
        <f aca="false">IF(G47&gt;$H$3,$H$3,G47)</f>
        <v>0</v>
      </c>
      <c r="P47" s="37" t="n">
        <v>0.17</v>
      </c>
      <c r="Q47" s="24" t="n">
        <f aca="false">H47/((($B$2-$A47)-C47+1)/(($B$2-$B$1)+1))</f>
        <v>1566.10465116279</v>
      </c>
      <c r="R47" s="24" t="n">
        <f aca="false">Q47*(((B47-A47)-D47+1)/(($B$2-$B$1)+1))</f>
        <v>175.918604651163</v>
      </c>
      <c r="S47" s="26" t="n">
        <f aca="false">ROUNDUP(R47,0)</f>
        <v>176</v>
      </c>
      <c r="T47" s="26" t="n">
        <v>0</v>
      </c>
      <c r="U47" s="27" t="n">
        <f aca="false">(F47-O47)*$P47</f>
        <v>2698.24</v>
      </c>
      <c r="V47" s="27" t="n">
        <f aca="false">ROUNDDOWN(U47,0)</f>
        <v>2698</v>
      </c>
      <c r="W47" s="27" t="n">
        <f aca="false">V47*(($A47-$B$1)+($B$2-B47)+D47)/(($B$2-$B$1+1))</f>
        <v>2394.93698630137</v>
      </c>
      <c r="X47" s="27" t="n">
        <f aca="false">ROUNDUP(W47,0)</f>
        <v>2395</v>
      </c>
      <c r="Y47" s="27" t="n">
        <f aca="false">V47-X47-S47</f>
        <v>127</v>
      </c>
      <c r="Z47" s="26" t="n">
        <f aca="false">IF(Y47&lt;0,0,(ROUNDDOWN(Y47,0)))</f>
        <v>127</v>
      </c>
      <c r="AA47" s="26" t="n">
        <v>0</v>
      </c>
      <c r="AB47" s="24" t="n">
        <f aca="false">($H$1*P47)*((($M47-$A47)-D47+1)/(($B$2-$B$1+1)))</f>
        <v>255.512328767123</v>
      </c>
      <c r="AC47" s="26" t="n">
        <f aca="false">ROUNDDOWN(AB47,0)</f>
        <v>255</v>
      </c>
      <c r="AD47" s="26" t="n">
        <v>0</v>
      </c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.75" hidden="false" customHeight="false" outlineLevel="0" collapsed="false">
      <c r="A48" s="18" t="n">
        <v>41681</v>
      </c>
      <c r="B48" s="18" t="n">
        <v>41730</v>
      </c>
      <c r="C48" s="42" t="n">
        <v>0</v>
      </c>
      <c r="D48" s="42" t="n">
        <v>0</v>
      </c>
      <c r="E48" s="19" t="n">
        <v>40854</v>
      </c>
      <c r="F48" s="20" t="n">
        <v>34987</v>
      </c>
      <c r="G48" s="20" t="n">
        <v>0</v>
      </c>
      <c r="H48" s="20" t="n">
        <f aca="false">'ADD 13-14'!Q48</f>
        <v>556</v>
      </c>
      <c r="I48" s="22" t="s">
        <v>46</v>
      </c>
      <c r="J48" s="23" t="n">
        <v>115</v>
      </c>
      <c r="K48" s="22" t="s">
        <v>41</v>
      </c>
      <c r="L48" s="22" t="s">
        <v>42</v>
      </c>
      <c r="M48" s="19" t="n">
        <v>41715</v>
      </c>
      <c r="N48" s="0"/>
      <c r="O48" s="24" t="n">
        <f aca="false">IF(G48&gt;$H$3,$H$3,G48)</f>
        <v>0</v>
      </c>
      <c r="P48" s="37" t="n">
        <v>0.18</v>
      </c>
      <c r="Q48" s="24" t="n">
        <f aca="false">H48/((($B$2-$A48)-C48+1)/(($B$2-$B$1)+1))</f>
        <v>3758.14814814815</v>
      </c>
      <c r="R48" s="24" t="n">
        <f aca="false">Q48*(((B48-A48)-D48+1)/(($B$2-$B$1)+1))</f>
        <v>514.814814814815</v>
      </c>
      <c r="S48" s="26" t="n">
        <f aca="false">ROUNDUP(R48,0)</f>
        <v>515</v>
      </c>
      <c r="T48" s="26" t="n">
        <v>0</v>
      </c>
      <c r="U48" s="27" t="n">
        <f aca="false">(F48-O48)*$P48</f>
        <v>6297.66</v>
      </c>
      <c r="V48" s="27" t="n">
        <f aca="false">ROUNDDOWN(U48,0)</f>
        <v>6297</v>
      </c>
      <c r="W48" s="27" t="n">
        <f aca="false">V48*(($A48-$B$1)+($B$2-B48)+D48)/(($B$2-$B$1+1))</f>
        <v>5434.39726027397</v>
      </c>
      <c r="X48" s="27" t="n">
        <f aca="false">ROUNDUP(W48,0)</f>
        <v>5435</v>
      </c>
      <c r="Y48" s="27" t="n">
        <f aca="false">V48-X48-S48</f>
        <v>347</v>
      </c>
      <c r="Z48" s="26" t="n">
        <f aca="false">IF(Y48&lt;0,0,(ROUNDDOWN(Y48,0)))</f>
        <v>347</v>
      </c>
      <c r="AA48" s="26" t="n">
        <v>0</v>
      </c>
      <c r="AB48" s="24" t="n">
        <f aca="false">($H$1*P48)*((($M48-$A48)-D48+1)/(($B$2-$B$1+1)))</f>
        <v>364.191780821918</v>
      </c>
      <c r="AC48" s="26" t="n">
        <f aca="false">ROUNDDOWN(AB48,0)</f>
        <v>364</v>
      </c>
      <c r="AD48" s="26" t="n">
        <v>0</v>
      </c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.75" hidden="false" customHeight="false" outlineLevel="0" collapsed="false">
      <c r="A49" s="18" t="n">
        <v>41710</v>
      </c>
      <c r="B49" s="18" t="n">
        <v>41730</v>
      </c>
      <c r="C49" s="44" t="n">
        <v>0</v>
      </c>
      <c r="D49" s="44" t="n">
        <v>0</v>
      </c>
      <c r="E49" s="19" t="n">
        <v>35796</v>
      </c>
      <c r="F49" s="20" t="n">
        <v>18465</v>
      </c>
      <c r="G49" s="20" t="n">
        <v>50</v>
      </c>
      <c r="H49" s="20" t="n">
        <f aca="false">'ADD 13-14'!Q49</f>
        <v>315</v>
      </c>
      <c r="I49" s="22" t="s">
        <v>46</v>
      </c>
      <c r="J49" s="23" t="n">
        <v>120</v>
      </c>
      <c r="K49" s="22" t="s">
        <v>41</v>
      </c>
      <c r="L49" s="22" t="s">
        <v>42</v>
      </c>
      <c r="M49" s="19" t="n">
        <v>41715</v>
      </c>
      <c r="N49" s="0"/>
      <c r="O49" s="24" t="n">
        <f aca="false">IF(G49&gt;$H$3,$H$3,G49)</f>
        <v>50</v>
      </c>
      <c r="P49" s="37" t="n">
        <v>0.19</v>
      </c>
      <c r="Q49" s="24" t="n">
        <f aca="false">H49/((($B$2-$A49)-C49+1)/(($B$2-$B$1)+1))</f>
        <v>4599</v>
      </c>
      <c r="R49" s="24" t="n">
        <f aca="false">Q49*(((B49-A49)-D49+1)/(($B$2-$B$1)+1))</f>
        <v>264.6</v>
      </c>
      <c r="S49" s="26" t="n">
        <f aca="false">ROUNDUP(R49,0)</f>
        <v>265</v>
      </c>
      <c r="T49" s="26" t="n">
        <v>0</v>
      </c>
      <c r="U49" s="27" t="n">
        <f aca="false">(F49-O49)*$P49</f>
        <v>3498.85</v>
      </c>
      <c r="V49" s="27" t="n">
        <f aca="false">ROUNDDOWN(U49,0)</f>
        <v>3498</v>
      </c>
      <c r="W49" s="27" t="n">
        <f aca="false">V49*(($A49-$B$1)+($B$2-B49)+D49)/(($B$2-$B$1+1))</f>
        <v>3296.74520547945</v>
      </c>
      <c r="X49" s="27" t="n">
        <f aca="false">ROUNDUP(W49,0)</f>
        <v>3297</v>
      </c>
      <c r="Y49" s="27" t="n">
        <f aca="false">V49-X49-S49</f>
        <v>-64</v>
      </c>
      <c r="Z49" s="26" t="n">
        <f aca="false">IF(Y49&lt;0,0,(ROUNDDOWN(Y49,0)))</f>
        <v>0</v>
      </c>
      <c r="AA49" s="26" t="n">
        <v>0</v>
      </c>
      <c r="AB49" s="24" t="n">
        <f aca="false">($H$1*P49)*((($M49-$A49)-D49+1)/(($B$2-$B$1+1)))</f>
        <v>65.9013698630137</v>
      </c>
      <c r="AC49" s="26" t="n">
        <f aca="false">ROUNDDOWN(AB49,0)</f>
        <v>65</v>
      </c>
      <c r="AD49" s="26" t="n">
        <v>0</v>
      </c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.75" hidden="false" customHeight="false" outlineLevel="0" collapsed="false">
      <c r="A50" s="18" t="n">
        <v>41640</v>
      </c>
      <c r="B50" s="43" t="n">
        <v>41734</v>
      </c>
      <c r="C50" s="42" t="n">
        <v>0</v>
      </c>
      <c r="D50" s="42" t="n">
        <v>0</v>
      </c>
      <c r="E50" s="28" t="n">
        <v>35797</v>
      </c>
      <c r="F50" s="20" t="n">
        <v>85674</v>
      </c>
      <c r="G50" s="20" t="n">
        <v>0</v>
      </c>
      <c r="H50" s="20" t="n">
        <f aca="false">'ADD 13-14'!Q50</f>
        <v>136</v>
      </c>
      <c r="I50" s="22" t="s">
        <v>46</v>
      </c>
      <c r="J50" s="23" t="n">
        <v>125</v>
      </c>
      <c r="K50" s="22" t="s">
        <v>41</v>
      </c>
      <c r="L50" s="22" t="s">
        <v>42</v>
      </c>
      <c r="M50" s="19" t="n">
        <v>41719</v>
      </c>
      <c r="N50" s="0"/>
      <c r="O50" s="24" t="n">
        <f aca="false">IF(G50&gt;$H$3,$H$3,G50)</f>
        <v>0</v>
      </c>
      <c r="P50" s="37" t="n">
        <v>0.2</v>
      </c>
      <c r="Q50" s="24" t="n">
        <f aca="false">H50/((($B$2-$A50)-C50+1)/(($B$2-$B$1)+1))</f>
        <v>522.526315789474</v>
      </c>
      <c r="R50" s="24" t="n">
        <f aca="false">Q50*(((B50-A50)-D50+1)/(($B$2-$B$1)+1))</f>
        <v>136</v>
      </c>
      <c r="S50" s="26" t="n">
        <f aca="false">ROUNDUP(R50,0)</f>
        <v>136</v>
      </c>
      <c r="T50" s="26" t="n">
        <v>0</v>
      </c>
      <c r="U50" s="27" t="n">
        <f aca="false">(F50-O50)*$P50</f>
        <v>17134.8</v>
      </c>
      <c r="V50" s="27" t="n">
        <f aca="false">ROUNDDOWN(U50,0)</f>
        <v>17134</v>
      </c>
      <c r="W50" s="27" t="n">
        <f aca="false">V50*(($A50-$B$1)+($B$2-B50)+D50)/(($B$2-$B$1+1))</f>
        <v>12674.4657534247</v>
      </c>
      <c r="X50" s="27" t="n">
        <f aca="false">ROUNDUP(W50,0)</f>
        <v>12675</v>
      </c>
      <c r="Y50" s="27" t="n">
        <f aca="false">V50-X50-S50</f>
        <v>4323</v>
      </c>
      <c r="Z50" s="26" t="n">
        <f aca="false">IF(Y50&lt;0,0,(ROUNDDOWN(Y50,0)))</f>
        <v>4323</v>
      </c>
      <c r="AA50" s="26" t="n">
        <v>0</v>
      </c>
      <c r="AB50" s="24" t="n">
        <f aca="false">($H$1*P50)*((($M50-$A50)-D50+1)/(($B$2-$B$1+1)))</f>
        <v>924.931506849315</v>
      </c>
      <c r="AC50" s="26" t="n">
        <f aca="false">ROUNDDOWN(AB50,0)</f>
        <v>924</v>
      </c>
      <c r="AD50" s="26" t="n">
        <v>0</v>
      </c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.75" hidden="false" customHeight="false" outlineLevel="0" collapsed="false">
      <c r="A51" s="18" t="n">
        <v>41370</v>
      </c>
      <c r="B51" s="43" t="n">
        <v>41654</v>
      </c>
      <c r="C51" s="42" t="n">
        <v>0</v>
      </c>
      <c r="D51" s="42" t="n">
        <v>0</v>
      </c>
      <c r="E51" s="28" t="n">
        <v>36161</v>
      </c>
      <c r="F51" s="20" t="n">
        <v>63546</v>
      </c>
      <c r="G51" s="20" t="n">
        <v>50</v>
      </c>
      <c r="H51" s="20" t="n">
        <f aca="false">'ADD 13-14'!Q51</f>
        <v>783</v>
      </c>
      <c r="I51" s="22" t="s">
        <v>46</v>
      </c>
      <c r="J51" s="23" t="n">
        <v>130</v>
      </c>
      <c r="K51" s="22" t="s">
        <v>41</v>
      </c>
      <c r="L51" s="22" t="s">
        <v>42</v>
      </c>
      <c r="M51" s="19" t="n">
        <v>41639</v>
      </c>
      <c r="N51" s="0"/>
      <c r="O51" s="24" t="n">
        <f aca="false">IF(G51&gt;$H$3,$H$3,G51)</f>
        <v>50</v>
      </c>
      <c r="P51" s="37" t="n">
        <v>0.21</v>
      </c>
      <c r="Q51" s="24" t="n">
        <f aca="false">H51/((($B$2-$A51)-C51+1)/(($B$2-$B$1)+1))</f>
        <v>783</v>
      </c>
      <c r="R51" s="24" t="n">
        <f aca="false">Q51*(((B51-A51)-D51+1)/(($B$2-$B$1)+1))</f>
        <v>611.383561643836</v>
      </c>
      <c r="S51" s="26" t="n">
        <f aca="false">ROUNDUP(R51,0)</f>
        <v>612</v>
      </c>
      <c r="T51" s="26" t="n">
        <v>0</v>
      </c>
      <c r="U51" s="27" t="n">
        <f aca="false">(F51-O51)*$P51</f>
        <v>13334.16</v>
      </c>
      <c r="V51" s="27" t="n">
        <f aca="false">ROUNDDOWN(U51,0)</f>
        <v>13334</v>
      </c>
      <c r="W51" s="27" t="n">
        <f aca="false">V51*(($A51-$B$1)+($B$2-B51)+D51)/(($B$2-$B$1+1))</f>
        <v>2922.52054794521</v>
      </c>
      <c r="X51" s="27" t="n">
        <f aca="false">ROUNDUP(W51,0)</f>
        <v>2923</v>
      </c>
      <c r="Y51" s="27" t="n">
        <f aca="false">V51-X51-S51</f>
        <v>9799</v>
      </c>
      <c r="Z51" s="26" t="n">
        <f aca="false">IF(Y51&lt;0,0,(ROUNDDOWN(Y51,0)))</f>
        <v>9799</v>
      </c>
      <c r="AA51" s="26" t="n">
        <v>0</v>
      </c>
      <c r="AB51" s="24" t="n">
        <f aca="false">($H$1*P51)*((($M51-$A51)-D51+1)/(($B$2-$B$1+1)))</f>
        <v>3277.72602739726</v>
      </c>
      <c r="AC51" s="26" t="n">
        <f aca="false">ROUNDDOWN(AB51,0)</f>
        <v>3277</v>
      </c>
      <c r="AD51" s="26" t="n">
        <v>0</v>
      </c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.75" hidden="false" customHeight="false" outlineLevel="0" collapsed="false">
      <c r="A52" s="18" t="n">
        <v>41370</v>
      </c>
      <c r="B52" s="43" t="n">
        <v>41703</v>
      </c>
      <c r="C52" s="42" t="n">
        <v>0</v>
      </c>
      <c r="D52" s="42" t="n">
        <v>0</v>
      </c>
      <c r="E52" s="19" t="n">
        <v>40923</v>
      </c>
      <c r="F52" s="20" t="n">
        <v>28000</v>
      </c>
      <c r="G52" s="20" t="n">
        <v>153</v>
      </c>
      <c r="H52" s="20" t="n">
        <f aca="false">'ADD 13-14'!Q52</f>
        <v>1930</v>
      </c>
      <c r="I52" s="22" t="s">
        <v>46</v>
      </c>
      <c r="J52" s="23" t="n">
        <v>135</v>
      </c>
      <c r="K52" s="22" t="s">
        <v>41</v>
      </c>
      <c r="L52" s="22" t="s">
        <v>42</v>
      </c>
      <c r="M52" s="19" t="n">
        <v>41688</v>
      </c>
      <c r="N52" s="0"/>
      <c r="O52" s="24" t="n">
        <f aca="false">IF(G52&gt;$H$3,$H$3,G52)</f>
        <v>153</v>
      </c>
      <c r="P52" s="37" t="n">
        <v>0.22</v>
      </c>
      <c r="Q52" s="24" t="n">
        <f aca="false">H52/((($B$2-$A52)-C52+1)/(($B$2-$B$1)+1))</f>
        <v>1930</v>
      </c>
      <c r="R52" s="24" t="n">
        <f aca="false">Q52*(((B52-A52)-D52+1)/(($B$2-$B$1)+1))</f>
        <v>1766.08219178082</v>
      </c>
      <c r="S52" s="26" t="n">
        <f aca="false">ROUNDUP(R52,0)</f>
        <v>1767</v>
      </c>
      <c r="T52" s="26" t="n">
        <v>0</v>
      </c>
      <c r="U52" s="27" t="n">
        <f aca="false">(F52-O52)*$P52</f>
        <v>6126.34</v>
      </c>
      <c r="V52" s="27" t="n">
        <f aca="false">ROUNDDOWN(U52,0)</f>
        <v>6126</v>
      </c>
      <c r="W52" s="27" t="n">
        <f aca="false">V52*(($A52-$B$1)+($B$2-B52)+D52)/(($B$2-$B$1+1))</f>
        <v>520.290410958904</v>
      </c>
      <c r="X52" s="27" t="n">
        <f aca="false">ROUNDUP(W52,0)</f>
        <v>521</v>
      </c>
      <c r="Y52" s="27" t="n">
        <f aca="false">V52-X52-S52</f>
        <v>3838</v>
      </c>
      <c r="Z52" s="26" t="n">
        <f aca="false">IF(Y52&lt;0,0,(ROUNDDOWN(Y52,0)))</f>
        <v>3838</v>
      </c>
      <c r="AA52" s="26" t="n">
        <v>0</v>
      </c>
      <c r="AB52" s="24" t="n">
        <f aca="false">($H$1*P52)*((($M52-$A52)-D52+1)/(($B$2-$B$1+1)))</f>
        <v>4056.98082191781</v>
      </c>
      <c r="AC52" s="26" t="n">
        <f aca="false">ROUNDDOWN(AB52,0)</f>
        <v>4056</v>
      </c>
      <c r="AD52" s="26" t="n">
        <v>0</v>
      </c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.75" hidden="false" customHeight="false" outlineLevel="0" collapsed="false">
      <c r="A53" s="18" t="n">
        <v>41396</v>
      </c>
      <c r="B53" s="18" t="n">
        <v>41689</v>
      </c>
      <c r="C53" s="42" t="n">
        <v>0</v>
      </c>
      <c r="D53" s="42" t="n">
        <v>0</v>
      </c>
      <c r="E53" s="19" t="n">
        <v>40854</v>
      </c>
      <c r="F53" s="20" t="n">
        <v>22847</v>
      </c>
      <c r="G53" s="20" t="n">
        <v>200</v>
      </c>
      <c r="H53" s="20" t="n">
        <f aca="false">'ADD 13-14'!Q53</f>
        <v>0</v>
      </c>
      <c r="I53" s="22" t="s">
        <v>46</v>
      </c>
      <c r="J53" s="23" t="n">
        <v>140</v>
      </c>
      <c r="K53" s="22" t="s">
        <v>41</v>
      </c>
      <c r="L53" s="22" t="s">
        <v>42</v>
      </c>
      <c r="M53" s="19" t="n">
        <v>41674</v>
      </c>
      <c r="N53" s="0"/>
      <c r="O53" s="24" t="n">
        <f aca="false">IF(G53&gt;$H$3,$H$3,G53)</f>
        <v>200</v>
      </c>
      <c r="P53" s="37" t="n">
        <v>0.23</v>
      </c>
      <c r="Q53" s="24" t="n">
        <f aca="false">H53/((($B$2-$A53)-C53+1)/(($B$2-$B$1)+1))</f>
        <v>0</v>
      </c>
      <c r="R53" s="24" t="n">
        <f aca="false">Q53*(((B53-A53)-D53+1)/(($B$2-$B$1)+1))</f>
        <v>0</v>
      </c>
      <c r="S53" s="26" t="n">
        <f aca="false">ROUNDUP(R53,0)</f>
        <v>0</v>
      </c>
      <c r="T53" s="26" t="n">
        <v>0</v>
      </c>
      <c r="U53" s="27" t="n">
        <f aca="false">(F53-O53)*$P53</f>
        <v>5208.81</v>
      </c>
      <c r="V53" s="27" t="n">
        <f aca="false">ROUNDDOWN(U53,0)</f>
        <v>5208</v>
      </c>
      <c r="W53" s="27" t="n">
        <f aca="false">V53*(($A53-$B$1)+($B$2-B53)+D53)/(($B$2-$B$1+1))</f>
        <v>1013.06301369863</v>
      </c>
      <c r="X53" s="27" t="n">
        <f aca="false">ROUNDUP(W53,0)</f>
        <v>1014</v>
      </c>
      <c r="Y53" s="27" t="n">
        <f aca="false">V53-X53-S53</f>
        <v>4194</v>
      </c>
      <c r="Z53" s="26" t="n">
        <f aca="false">IF(Y53&lt;0,0,(ROUNDDOWN(Y53,0)))</f>
        <v>4194</v>
      </c>
      <c r="AA53" s="26" t="n">
        <v>0</v>
      </c>
      <c r="AB53" s="24" t="n">
        <f aca="false">($H$1*P53)*((($M53-$A53)-D53+1)/(($B$2-$B$1+1)))</f>
        <v>3709.55342465753</v>
      </c>
      <c r="AC53" s="26" t="n">
        <f aca="false">ROUNDDOWN(AB53,0)</f>
        <v>3709</v>
      </c>
      <c r="AD53" s="26" t="n">
        <v>0</v>
      </c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.75" hidden="false" customHeight="false" outlineLevel="0" collapsed="false">
      <c r="A54" s="18" t="n">
        <v>41428</v>
      </c>
      <c r="B54" s="18" t="n">
        <v>41730</v>
      </c>
      <c r="C54" s="42" t="n">
        <v>0</v>
      </c>
      <c r="D54" s="42" t="n">
        <v>0</v>
      </c>
      <c r="E54" s="19" t="n">
        <v>35796</v>
      </c>
      <c r="F54" s="20" t="n">
        <v>25000</v>
      </c>
      <c r="G54" s="20" t="n">
        <v>0</v>
      </c>
      <c r="H54" s="20" t="n">
        <f aca="false">'ADD 13-14'!Q54</f>
        <v>965</v>
      </c>
      <c r="I54" s="22" t="s">
        <v>46</v>
      </c>
      <c r="J54" s="23" t="n">
        <v>145</v>
      </c>
      <c r="K54" s="22" t="s">
        <v>44</v>
      </c>
      <c r="L54" s="22" t="s">
        <v>42</v>
      </c>
      <c r="M54" s="19" t="n">
        <v>41715</v>
      </c>
      <c r="N54" s="0"/>
      <c r="O54" s="24" t="n">
        <f aca="false">IF(G54&gt;$H$3,$H$3,G54)</f>
        <v>0</v>
      </c>
      <c r="P54" s="37" t="n">
        <v>0.24</v>
      </c>
      <c r="Q54" s="24" t="n">
        <f aca="false">H54/((($B$2-$A54)-C54+1)/(($B$2-$B$1)+1))</f>
        <v>1147.31270358306</v>
      </c>
      <c r="R54" s="24" t="n">
        <f aca="false">Q54*(((B54-A54)-D54+1)/(($B$2-$B$1)+1))</f>
        <v>952.42671009772</v>
      </c>
      <c r="S54" s="26" t="n">
        <f aca="false">ROUNDUP(R54,0)</f>
        <v>953</v>
      </c>
      <c r="T54" s="26" t="n">
        <v>0</v>
      </c>
      <c r="U54" s="27" t="n">
        <f aca="false">(F54-O54)*$P54</f>
        <v>6000</v>
      </c>
      <c r="V54" s="27" t="n">
        <f aca="false">ROUNDDOWN(U54,0)</f>
        <v>6000</v>
      </c>
      <c r="W54" s="27" t="n">
        <f aca="false">V54*(($A54-$B$1)+($B$2-B54)+D54)/(($B$2-$B$1+1))</f>
        <v>1019.17808219178</v>
      </c>
      <c r="X54" s="27" t="n">
        <f aca="false">ROUNDUP(W54,0)</f>
        <v>1020</v>
      </c>
      <c r="Y54" s="27" t="n">
        <f aca="false">V54-X54-S54</f>
        <v>4027</v>
      </c>
      <c r="Z54" s="26" t="n">
        <f aca="false">IF(Y54&lt;0,0,(ROUNDDOWN(Y54,0)))</f>
        <v>4027</v>
      </c>
      <c r="AA54" s="26" t="n">
        <v>0</v>
      </c>
      <c r="AB54" s="24" t="n">
        <f aca="false">($H$1*P54)*((($M54-$A54)-D54+1)/(($B$2-$B$1+1)))</f>
        <v>3995.70410958904</v>
      </c>
      <c r="AC54" s="26" t="n">
        <f aca="false">ROUNDDOWN(AB54,0)</f>
        <v>3995</v>
      </c>
      <c r="AD54" s="26" t="n">
        <v>0</v>
      </c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.75" hidden="false" customHeight="false" outlineLevel="0" collapsed="false">
      <c r="A55" s="18" t="n">
        <v>41459</v>
      </c>
      <c r="B55" s="18" t="n">
        <v>41689</v>
      </c>
      <c r="C55" s="44" t="n">
        <v>0</v>
      </c>
      <c r="D55" s="44" t="n">
        <v>0</v>
      </c>
      <c r="E55" s="28" t="n">
        <v>35797</v>
      </c>
      <c r="F55" s="20" t="n">
        <v>51423</v>
      </c>
      <c r="G55" s="20" t="n">
        <v>9000</v>
      </c>
      <c r="H55" s="20" t="n">
        <f aca="false">'ADD 13-14'!Q55</f>
        <v>1183</v>
      </c>
      <c r="I55" s="22" t="s">
        <v>46</v>
      </c>
      <c r="J55" s="23" t="n">
        <v>150</v>
      </c>
      <c r="K55" s="22" t="s">
        <v>44</v>
      </c>
      <c r="L55" s="22" t="s">
        <v>42</v>
      </c>
      <c r="M55" s="19" t="n">
        <v>41674</v>
      </c>
      <c r="N55" s="0"/>
      <c r="O55" s="24" t="n">
        <f aca="false">IF(G55&gt;$H$3,$H$3,G55)</f>
        <v>5000</v>
      </c>
      <c r="P55" s="37" t="n">
        <v>0.25</v>
      </c>
      <c r="Q55" s="24" t="n">
        <f aca="false">H55/((($B$2-$A55)-C55+1)/(($B$2-$B$1)+1))</f>
        <v>1564.47463768116</v>
      </c>
      <c r="R55" s="24" t="n">
        <f aca="false">Q55*(((B55-A55)-D55+1)/(($B$2-$B$1)+1))</f>
        <v>990.119565217391</v>
      </c>
      <c r="S55" s="26" t="n">
        <f aca="false">ROUNDUP(R55,0)</f>
        <v>991</v>
      </c>
      <c r="T55" s="26" t="n">
        <v>0</v>
      </c>
      <c r="U55" s="27" t="n">
        <f aca="false">(F55-O55)*$P55</f>
        <v>11605.75</v>
      </c>
      <c r="V55" s="27" t="n">
        <f aca="false">ROUNDDOWN(U55,0)</f>
        <v>11605</v>
      </c>
      <c r="W55" s="27" t="n">
        <f aca="false">V55*(($A55-$B$1)+($B$2-B55)+D55)/(($B$2-$B$1+1))</f>
        <v>4260.46575342466</v>
      </c>
      <c r="X55" s="27" t="n">
        <f aca="false">ROUNDUP(W55,0)</f>
        <v>4261</v>
      </c>
      <c r="Y55" s="27" t="n">
        <f aca="false">V55-X55-S55</f>
        <v>6353</v>
      </c>
      <c r="Z55" s="26" t="n">
        <f aca="false">IF(Y55&lt;0,0,(ROUNDDOWN(Y55,0)))</f>
        <v>6353</v>
      </c>
      <c r="AA55" s="26" t="n">
        <v>0</v>
      </c>
      <c r="AB55" s="24" t="n">
        <f aca="false">($H$1*P55)*((($M55-$A55)-D55+1)/(($B$2-$B$1+1)))</f>
        <v>3121.64383561644</v>
      </c>
      <c r="AC55" s="26" t="n">
        <f aca="false">ROUNDDOWN(AB55,0)</f>
        <v>3121</v>
      </c>
      <c r="AD55" s="26" t="n">
        <v>0</v>
      </c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.75" hidden="false" customHeight="false" outlineLevel="0" collapsed="false">
      <c r="A56" s="18" t="n">
        <v>41370</v>
      </c>
      <c r="B56" s="18" t="n">
        <v>41620</v>
      </c>
      <c r="C56" s="42" t="n">
        <v>0</v>
      </c>
      <c r="D56" s="42" t="n">
        <v>0</v>
      </c>
      <c r="E56" s="19" t="n">
        <v>41275</v>
      </c>
      <c r="F56" s="20" t="n">
        <v>67545</v>
      </c>
      <c r="G56" s="20" t="n">
        <v>0</v>
      </c>
      <c r="H56" s="20" t="n">
        <f aca="false">'ADD 13-14'!Q56</f>
        <v>1200</v>
      </c>
      <c r="I56" s="22" t="s">
        <v>46</v>
      </c>
      <c r="J56" s="23" t="n">
        <v>155</v>
      </c>
      <c r="K56" s="22" t="s">
        <v>44</v>
      </c>
      <c r="L56" s="22" t="s">
        <v>42</v>
      </c>
      <c r="M56" s="19" t="n">
        <v>41605</v>
      </c>
      <c r="N56" s="0"/>
      <c r="O56" s="24" t="n">
        <f aca="false">IF(G56&gt;$H$3,$H$3,G56)</f>
        <v>0</v>
      </c>
      <c r="P56" s="37" t="n">
        <v>0.26</v>
      </c>
      <c r="Q56" s="24" t="n">
        <f aca="false">H56/((($B$2-$A56)-C56+1)/(($B$2-$B$1)+1))</f>
        <v>1200</v>
      </c>
      <c r="R56" s="24" t="n">
        <f aca="false">Q56*(((B56-A56)-D56+1)/(($B$2-$B$1)+1))</f>
        <v>825.205479452055</v>
      </c>
      <c r="S56" s="26" t="n">
        <f aca="false">ROUNDUP(R56,0)</f>
        <v>826</v>
      </c>
      <c r="T56" s="26" t="n">
        <v>0</v>
      </c>
      <c r="U56" s="27" t="n">
        <f aca="false">(F56-O56)*$P56</f>
        <v>17561.7</v>
      </c>
      <c r="V56" s="27" t="n">
        <f aca="false">ROUNDDOWN(U56,0)</f>
        <v>17561</v>
      </c>
      <c r="W56" s="27" t="n">
        <f aca="false">V56*(($A56-$B$1)+($B$2-B56)+D56)/(($B$2-$B$1+1))</f>
        <v>5484.80547945205</v>
      </c>
      <c r="X56" s="27" t="n">
        <f aca="false">ROUNDUP(W56,0)</f>
        <v>5485</v>
      </c>
      <c r="Y56" s="27" t="n">
        <f aca="false">V56-X56-S56</f>
        <v>11250</v>
      </c>
      <c r="Z56" s="26" t="n">
        <f aca="false">IF(Y56&lt;0,0,(ROUNDDOWN(Y56,0)))</f>
        <v>11250</v>
      </c>
      <c r="AA56" s="26" t="n">
        <v>0</v>
      </c>
      <c r="AB56" s="24" t="n">
        <f aca="false">($H$1*P56)*((($M56-$A56)-D56+1)/(($B$2-$B$1+1)))</f>
        <v>3547.11232876712</v>
      </c>
      <c r="AC56" s="26" t="n">
        <f aca="false">ROUNDDOWN(AB56,0)</f>
        <v>3547</v>
      </c>
      <c r="AD56" s="26" t="n">
        <v>0</v>
      </c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.75" hidden="false" customHeight="false" outlineLevel="0" collapsed="false">
      <c r="A57" s="18" t="n">
        <v>41396</v>
      </c>
      <c r="B57" s="18" t="n">
        <v>41589</v>
      </c>
      <c r="C57" s="44" t="n">
        <v>0</v>
      </c>
      <c r="D57" s="44" t="n">
        <v>0</v>
      </c>
      <c r="E57" s="19" t="n">
        <v>41275</v>
      </c>
      <c r="F57" s="20" t="n">
        <v>12322</v>
      </c>
      <c r="G57" s="20" t="n">
        <v>0</v>
      </c>
      <c r="H57" s="20" t="n">
        <f aca="false">'ADD 13-14'!Q57</f>
        <v>0</v>
      </c>
      <c r="I57" s="22" t="s">
        <v>46</v>
      </c>
      <c r="J57" s="23" t="n">
        <v>160</v>
      </c>
      <c r="K57" s="22" t="s">
        <v>44</v>
      </c>
      <c r="L57" s="22" t="s">
        <v>42</v>
      </c>
      <c r="M57" s="19" t="n">
        <v>41574</v>
      </c>
      <c r="N57" s="0"/>
      <c r="O57" s="24" t="n">
        <f aca="false">IF(G57&gt;$H$3,$H$3,G57)</f>
        <v>0</v>
      </c>
      <c r="P57" s="37" t="n">
        <v>0.27</v>
      </c>
      <c r="Q57" s="24" t="n">
        <f aca="false">H57/((($B$2-$A57)-C57+1)/(($B$2-$B$1)+1))</f>
        <v>0</v>
      </c>
      <c r="R57" s="24" t="n">
        <f aca="false">Q57*(((B57-A57)-D57+1)/(($B$2-$B$1)+1))</f>
        <v>0</v>
      </c>
      <c r="S57" s="26" t="n">
        <f aca="false">ROUNDUP(R57,0)</f>
        <v>0</v>
      </c>
      <c r="T57" s="26" t="n">
        <v>0</v>
      </c>
      <c r="U57" s="27" t="n">
        <f aca="false">(F57-O57)*$P57</f>
        <v>3326.94</v>
      </c>
      <c r="V57" s="27" t="n">
        <f aca="false">ROUNDDOWN(U57,0)</f>
        <v>3326</v>
      </c>
      <c r="W57" s="27" t="n">
        <f aca="false">V57*(($A57-$B$1)+($B$2-B57)+D57)/(($B$2-$B$1+1))</f>
        <v>1558.20821917808</v>
      </c>
      <c r="X57" s="27" t="n">
        <f aca="false">ROUNDUP(W57,0)</f>
        <v>1559</v>
      </c>
      <c r="Y57" s="27" t="n">
        <f aca="false">V57-X57-S57</f>
        <v>1767</v>
      </c>
      <c r="Z57" s="26" t="n">
        <f aca="false">IF(Y57&lt;0,0,(ROUNDDOWN(Y57,0)))</f>
        <v>1767</v>
      </c>
      <c r="AA57" s="26" t="n">
        <v>0</v>
      </c>
      <c r="AB57" s="24" t="n">
        <f aca="false">($H$1*P57)*((($M57-$A57)-D57+1)/(($B$2-$B$1+1)))</f>
        <v>2793.87123287671</v>
      </c>
      <c r="AC57" s="26" t="n">
        <f aca="false">ROUNDDOWN(AB57,0)</f>
        <v>2793</v>
      </c>
      <c r="AD57" s="26" t="n">
        <v>0</v>
      </c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.75" hidden="false" customHeight="false" outlineLevel="0" collapsed="false">
      <c r="A58" s="18" t="n">
        <v>41428</v>
      </c>
      <c r="B58" s="43" t="n">
        <v>41578</v>
      </c>
      <c r="C58" s="42" t="n">
        <v>0</v>
      </c>
      <c r="D58" s="42" t="n">
        <v>0</v>
      </c>
      <c r="E58" s="19" t="n">
        <v>41275</v>
      </c>
      <c r="F58" s="20" t="n">
        <v>23999</v>
      </c>
      <c r="G58" s="20" t="n">
        <v>0</v>
      </c>
      <c r="H58" s="20" t="n">
        <f aca="false">'ADD 13-14'!Q58</f>
        <v>152</v>
      </c>
      <c r="I58" s="22" t="s">
        <v>46</v>
      </c>
      <c r="J58" s="23" t="n">
        <v>165</v>
      </c>
      <c r="K58" s="22" t="s">
        <v>44</v>
      </c>
      <c r="L58" s="22" t="s">
        <v>42</v>
      </c>
      <c r="M58" s="19" t="n">
        <v>41563</v>
      </c>
      <c r="N58" s="0"/>
      <c r="O58" s="24" t="n">
        <f aca="false">IF(G58&gt;$H$3,$H$3,G58)</f>
        <v>0</v>
      </c>
      <c r="P58" s="37" t="n">
        <v>0.28</v>
      </c>
      <c r="Q58" s="24" t="n">
        <f aca="false">H58/((($B$2-$A58)-C58+1)/(($B$2-$B$1)+1))</f>
        <v>180.71661237785</v>
      </c>
      <c r="R58" s="24" t="n">
        <f aca="false">Q58*(((B58-A58)-D58+1)/(($B$2-$B$1)+1))</f>
        <v>74.7622149837134</v>
      </c>
      <c r="S58" s="26" t="n">
        <f aca="false">ROUNDUP(R58,0)</f>
        <v>75</v>
      </c>
      <c r="T58" s="26" t="n">
        <v>0</v>
      </c>
      <c r="U58" s="27" t="n">
        <f aca="false">(F58-O58)*$P58</f>
        <v>6719.72</v>
      </c>
      <c r="V58" s="27" t="n">
        <f aca="false">ROUNDDOWN(U58,0)</f>
        <v>6719</v>
      </c>
      <c r="W58" s="27" t="n">
        <f aca="false">V58*(($A58-$B$1)+($B$2-B58)+D58)/(($B$2-$B$1+1))</f>
        <v>3939.35890410959</v>
      </c>
      <c r="X58" s="27" t="n">
        <f aca="false">ROUNDUP(W58,0)</f>
        <v>3940</v>
      </c>
      <c r="Y58" s="27" t="n">
        <f aca="false">V58-X58-S58</f>
        <v>2704</v>
      </c>
      <c r="Z58" s="26" t="n">
        <f aca="false">IF(Y58&lt;0,0,(ROUNDDOWN(Y58,0)))</f>
        <v>2704</v>
      </c>
      <c r="AA58" s="26" t="n">
        <v>0</v>
      </c>
      <c r="AB58" s="24" t="n">
        <f aca="false">($H$1*P58)*((($M58-$A58)-D58+1)/(($B$2-$B$1+1)))</f>
        <v>2201.33698630137</v>
      </c>
      <c r="AC58" s="26" t="n">
        <f aca="false">ROUNDDOWN(AB58,0)</f>
        <v>2201</v>
      </c>
      <c r="AD58" s="26" t="n">
        <v>0</v>
      </c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.75" hidden="false" customHeight="false" outlineLevel="0" collapsed="false">
      <c r="A59" s="18" t="n">
        <v>41459</v>
      </c>
      <c r="B59" s="43" t="n">
        <v>41654</v>
      </c>
      <c r="C59" s="42" t="n">
        <v>0</v>
      </c>
      <c r="D59" s="42" t="n">
        <v>0</v>
      </c>
      <c r="E59" s="19" t="n">
        <v>40923</v>
      </c>
      <c r="F59" s="20" t="n">
        <v>87654</v>
      </c>
      <c r="G59" s="20" t="n">
        <v>345</v>
      </c>
      <c r="H59" s="20" t="n">
        <f aca="false">'ADD 13-14'!Q59</f>
        <v>0</v>
      </c>
      <c r="I59" s="22" t="s">
        <v>46</v>
      </c>
      <c r="J59" s="23" t="n">
        <v>170</v>
      </c>
      <c r="K59" s="22" t="s">
        <v>44</v>
      </c>
      <c r="L59" s="22" t="s">
        <v>42</v>
      </c>
      <c r="M59" s="19" t="n">
        <v>41639</v>
      </c>
      <c r="N59" s="0"/>
      <c r="O59" s="24" t="n">
        <f aca="false">IF(G59&gt;$H$3,$H$3,G59)</f>
        <v>345</v>
      </c>
      <c r="P59" s="37" t="n">
        <v>0.29</v>
      </c>
      <c r="Q59" s="24" t="n">
        <f aca="false">H59/((($B$2-$A59)-C59+1)/(($B$2-$B$1)+1))</f>
        <v>0</v>
      </c>
      <c r="R59" s="24" t="n">
        <f aca="false">Q59*(((B59-A59)-D59+1)/(($B$2-$B$1)+1))</f>
        <v>0</v>
      </c>
      <c r="S59" s="26" t="n">
        <f aca="false">ROUNDUP(R59,0)</f>
        <v>0</v>
      </c>
      <c r="T59" s="26" t="n">
        <v>0</v>
      </c>
      <c r="U59" s="27" t="n">
        <f aca="false">(F59-O59)*$P59</f>
        <v>25319.61</v>
      </c>
      <c r="V59" s="27" t="n">
        <f aca="false">ROUNDDOWN(U59,0)</f>
        <v>25319</v>
      </c>
      <c r="W59" s="27" t="n">
        <f aca="false">V59*(($A59-$B$1)+($B$2-B59)+D59)/(($B$2-$B$1+1))</f>
        <v>11723.0438356164</v>
      </c>
      <c r="X59" s="27" t="n">
        <f aca="false">ROUNDUP(W59,0)</f>
        <v>11724</v>
      </c>
      <c r="Y59" s="27" t="n">
        <f aca="false">V59-X59-S59</f>
        <v>13595</v>
      </c>
      <c r="Z59" s="26" t="n">
        <f aca="false">IF(Y59&lt;0,0,(ROUNDDOWN(Y59,0)))</f>
        <v>13595</v>
      </c>
      <c r="AA59" s="26" t="n">
        <v>0</v>
      </c>
      <c r="AB59" s="24" t="n">
        <f aca="false">($H$1*P59)*((($M59-$A59)-D59+1)/(($B$2-$B$1+1)))</f>
        <v>3034.35342465754</v>
      </c>
      <c r="AC59" s="26" t="n">
        <f aca="false">ROUNDDOWN(AB59,0)</f>
        <v>3034</v>
      </c>
      <c r="AD59" s="26" t="n">
        <v>0</v>
      </c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.75" hidden="false" customHeight="false" outlineLevel="0" collapsed="false">
      <c r="A60" s="18" t="n">
        <v>41491</v>
      </c>
      <c r="B60" s="43" t="n">
        <v>41703</v>
      </c>
      <c r="C60" s="44" t="n">
        <v>0</v>
      </c>
      <c r="D60" s="44" t="n">
        <v>0</v>
      </c>
      <c r="E60" s="19" t="n">
        <v>40854</v>
      </c>
      <c r="F60" s="20" t="n">
        <v>22987</v>
      </c>
      <c r="G60" s="20" t="n">
        <v>0</v>
      </c>
      <c r="H60" s="20" t="n">
        <f aca="false">'ADD 13-14'!Q60</f>
        <v>618</v>
      </c>
      <c r="I60" s="22" t="s">
        <v>46</v>
      </c>
      <c r="J60" s="23" t="n">
        <v>175</v>
      </c>
      <c r="K60" s="22" t="s">
        <v>44</v>
      </c>
      <c r="L60" s="22" t="s">
        <v>42</v>
      </c>
      <c r="M60" s="19" t="n">
        <v>41688</v>
      </c>
      <c r="N60" s="0"/>
      <c r="O60" s="24" t="n">
        <f aca="false">IF(G60&gt;$H$3,$H$3,G60)</f>
        <v>0</v>
      </c>
      <c r="P60" s="37" t="n">
        <v>0.3</v>
      </c>
      <c r="Q60" s="24" t="n">
        <f aca="false">H60/((($B$2-$A60)-C60+1)/(($B$2-$B$1)+1))</f>
        <v>924.467213114754</v>
      </c>
      <c r="R60" s="24" t="n">
        <f aca="false">Q60*(((B60-A60)-D60+1)/(($B$2-$B$1)+1))</f>
        <v>539.483606557377</v>
      </c>
      <c r="S60" s="26" t="n">
        <f aca="false">ROUNDUP(R60,0)</f>
        <v>540</v>
      </c>
      <c r="T60" s="26" t="n">
        <v>0</v>
      </c>
      <c r="U60" s="27" t="n">
        <f aca="false">(F60-O60)*$P60</f>
        <v>6896.1</v>
      </c>
      <c r="V60" s="27" t="n">
        <f aca="false">ROUNDDOWN(U60,0)</f>
        <v>6896</v>
      </c>
      <c r="W60" s="27" t="n">
        <f aca="false">V60*(($A60-$B$1)+($B$2-B60)+D60)/(($B$2-$B$1+1))</f>
        <v>2871.75890410959</v>
      </c>
      <c r="X60" s="27" t="n">
        <f aca="false">ROUNDUP(W60,0)</f>
        <v>2872</v>
      </c>
      <c r="Y60" s="27" t="n">
        <f aca="false">V60-X60-S60</f>
        <v>3484</v>
      </c>
      <c r="Z60" s="26" t="n">
        <f aca="false">IF(Y60&lt;0,0,(ROUNDDOWN(Y60,0)))</f>
        <v>3484</v>
      </c>
      <c r="AA60" s="26" t="n">
        <v>0</v>
      </c>
      <c r="AB60" s="24" t="n">
        <f aca="false">($H$1*P60)*((($M60-$A60)-D60+1)/(($B$2-$B$1+1)))</f>
        <v>3433.80821917808</v>
      </c>
      <c r="AC60" s="26" t="n">
        <f aca="false">ROUNDDOWN(AB60,0)</f>
        <v>3433</v>
      </c>
      <c r="AD60" s="26" t="n">
        <v>0</v>
      </c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.75" hidden="false" customHeight="false" outlineLevel="0" collapsed="false">
      <c r="A61" s="18" t="n">
        <v>41523</v>
      </c>
      <c r="B61" s="18" t="n">
        <v>41689</v>
      </c>
      <c r="C61" s="42" t="n">
        <v>0</v>
      </c>
      <c r="D61" s="42" t="n">
        <v>0</v>
      </c>
      <c r="E61" s="19" t="n">
        <v>35796</v>
      </c>
      <c r="F61" s="20" t="n">
        <v>23999</v>
      </c>
      <c r="G61" s="20" t="n">
        <v>0</v>
      </c>
      <c r="H61" s="20" t="n">
        <f aca="false">'ADD 13-14'!Q61</f>
        <v>349</v>
      </c>
      <c r="I61" s="22" t="s">
        <v>46</v>
      </c>
      <c r="J61" s="23" t="n">
        <v>180</v>
      </c>
      <c r="K61" s="22" t="s">
        <v>44</v>
      </c>
      <c r="L61" s="22" t="s">
        <v>42</v>
      </c>
      <c r="M61" s="19" t="n">
        <v>41674</v>
      </c>
      <c r="N61" s="0"/>
      <c r="O61" s="24" t="n">
        <f aca="false">IF(G61&gt;$H$3,$H$3,G61)</f>
        <v>0</v>
      </c>
      <c r="P61" s="37" t="n">
        <v>0.31</v>
      </c>
      <c r="Q61" s="24" t="n">
        <f aca="false">H61/((($B$2-$A61)-C61+1)/(($B$2-$B$1)+1))</f>
        <v>600.872641509434</v>
      </c>
      <c r="R61" s="24" t="n">
        <f aca="false">Q61*(((B61-A61)-D61+1)/(($B$2-$B$1)+1))</f>
        <v>274.919811320755</v>
      </c>
      <c r="S61" s="26" t="n">
        <f aca="false">ROUNDUP(R61,0)</f>
        <v>275</v>
      </c>
      <c r="T61" s="26" t="n">
        <v>0</v>
      </c>
      <c r="U61" s="27" t="n">
        <f aca="false">(F61-O61)*$P61</f>
        <v>7439.69</v>
      </c>
      <c r="V61" s="27" t="n">
        <f aca="false">ROUNDDOWN(U61,0)</f>
        <v>7439</v>
      </c>
      <c r="W61" s="27" t="n">
        <f aca="false">V61*(($A61-$B$1)+($B$2-B61)+D61)/(($B$2-$B$1+1))</f>
        <v>4035.40273972603</v>
      </c>
      <c r="X61" s="27" t="n">
        <f aca="false">ROUNDUP(W61,0)</f>
        <v>4036</v>
      </c>
      <c r="Y61" s="27" t="n">
        <f aca="false">V61-X61-S61</f>
        <v>3128</v>
      </c>
      <c r="Z61" s="26" t="n">
        <f aca="false">IF(Y61&lt;0,0,(ROUNDDOWN(Y61,0)))</f>
        <v>3128</v>
      </c>
      <c r="AA61" s="26" t="n">
        <v>0</v>
      </c>
      <c r="AB61" s="24" t="n">
        <f aca="false">($H$1*P61)*((($M61-$A61)-D61+1)/(($B$2-$B$1+1)))</f>
        <v>2723.92328767123</v>
      </c>
      <c r="AC61" s="26" t="n">
        <f aca="false">ROUNDDOWN(AB61,0)</f>
        <v>2723</v>
      </c>
      <c r="AD61" s="26" t="n">
        <v>0</v>
      </c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.75" hidden="false" customHeight="false" outlineLevel="0" collapsed="false">
      <c r="A62" s="18" t="n">
        <v>41554</v>
      </c>
      <c r="B62" s="18" t="n">
        <v>41730</v>
      </c>
      <c r="C62" s="44" t="n">
        <v>0</v>
      </c>
      <c r="D62" s="44" t="n">
        <v>0</v>
      </c>
      <c r="E62" s="28" t="n">
        <v>35797</v>
      </c>
      <c r="F62" s="20" t="n">
        <v>87654</v>
      </c>
      <c r="G62" s="20" t="n">
        <v>653</v>
      </c>
      <c r="H62" s="20" t="n">
        <f aca="false">'ADD 13-14'!Q62</f>
        <v>536</v>
      </c>
      <c r="I62" s="22" t="s">
        <v>46</v>
      </c>
      <c r="J62" s="23" t="n">
        <v>185</v>
      </c>
      <c r="K62" s="22" t="s">
        <v>44</v>
      </c>
      <c r="L62" s="22" t="s">
        <v>42</v>
      </c>
      <c r="M62" s="19" t="n">
        <v>41715</v>
      </c>
      <c r="N62" s="0"/>
      <c r="O62" s="24" t="n">
        <f aca="false">IF(G62&gt;$H$3,$H$3,G62)</f>
        <v>653</v>
      </c>
      <c r="P62" s="37" t="n">
        <v>0.32</v>
      </c>
      <c r="Q62" s="24" t="n">
        <f aca="false">H62/((($B$2-$A62)-C62+1)/(($B$2-$B$1)+1))</f>
        <v>1080.88397790055</v>
      </c>
      <c r="R62" s="24" t="n">
        <f aca="false">Q62*(((B62-A62)-D62+1)/(($B$2-$B$1)+1))</f>
        <v>524.154696132597</v>
      </c>
      <c r="S62" s="26" t="n">
        <f aca="false">ROUNDUP(R62,0)</f>
        <v>525</v>
      </c>
      <c r="T62" s="26" t="n">
        <v>0</v>
      </c>
      <c r="U62" s="27" t="n">
        <f aca="false">(F62-O62)*$P62</f>
        <v>27840.32</v>
      </c>
      <c r="V62" s="27" t="n">
        <f aca="false">ROUNDDOWN(U62,0)</f>
        <v>27840</v>
      </c>
      <c r="W62" s="27" t="n">
        <f aca="false">V62*(($A62-$B$1)+($B$2-B62)+D62)/(($B$2-$B$1+1))</f>
        <v>14339.5068493151</v>
      </c>
      <c r="X62" s="27" t="n">
        <f aca="false">ROUNDUP(W62,0)</f>
        <v>14340</v>
      </c>
      <c r="Y62" s="27" t="n">
        <f aca="false">V62-X62-S62</f>
        <v>12975</v>
      </c>
      <c r="Z62" s="26" t="n">
        <f aca="false">IF(Y62&lt;0,0,(ROUNDDOWN(Y62,0)))</f>
        <v>12975</v>
      </c>
      <c r="AA62" s="26" t="n">
        <v>0</v>
      </c>
      <c r="AB62" s="24" t="n">
        <f aca="false">($H$1*P62)*((($M62-$A62)-D62+1)/(($B$2-$B$1+1)))</f>
        <v>2996.77808219178</v>
      </c>
      <c r="AC62" s="26" t="n">
        <f aca="false">ROUNDDOWN(AB62,0)</f>
        <v>2996</v>
      </c>
      <c r="AD62" s="26" t="n">
        <v>0</v>
      </c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.75" hidden="false" customHeight="false" outlineLevel="0" collapsed="false">
      <c r="A63" s="18" t="n">
        <v>41586</v>
      </c>
      <c r="B63" s="43" t="n">
        <v>41654</v>
      </c>
      <c r="C63" s="42" t="n">
        <v>0</v>
      </c>
      <c r="D63" s="42" t="n">
        <v>0</v>
      </c>
      <c r="E63" s="28" t="n">
        <v>36161</v>
      </c>
      <c r="F63" s="20" t="n">
        <v>71222</v>
      </c>
      <c r="G63" s="20" t="n">
        <v>0</v>
      </c>
      <c r="H63" s="20" t="n">
        <f aca="false">'ADD 13-14'!Q63</f>
        <v>0</v>
      </c>
      <c r="I63" s="22" t="s">
        <v>46</v>
      </c>
      <c r="J63" s="23" t="n">
        <v>190</v>
      </c>
      <c r="K63" s="22" t="s">
        <v>45</v>
      </c>
      <c r="L63" s="22" t="s">
        <v>42</v>
      </c>
      <c r="M63" s="19" t="n">
        <v>41639</v>
      </c>
      <c r="N63" s="0"/>
      <c r="O63" s="24" t="n">
        <f aca="false">IF(G63&gt;$H$3,$H$3,G63)</f>
        <v>0</v>
      </c>
      <c r="P63" s="37" t="n">
        <v>0.33</v>
      </c>
      <c r="Q63" s="24" t="n">
        <f aca="false">H63/((($B$2-$A63)-C63+1)/(($B$2-$B$1)+1))</f>
        <v>0</v>
      </c>
      <c r="R63" s="24" t="n">
        <f aca="false">Q63*(((B63-A63)-D63+1)/(($B$2-$B$1)+1))</f>
        <v>0</v>
      </c>
      <c r="S63" s="26" t="n">
        <f aca="false">ROUNDUP(R63,0)</f>
        <v>0</v>
      </c>
      <c r="T63" s="26" t="n">
        <v>0</v>
      </c>
      <c r="U63" s="27" t="n">
        <f aca="false">(F63-O63)*$P63</f>
        <v>23503.26</v>
      </c>
      <c r="V63" s="27" t="n">
        <f aca="false">ROUNDDOWN(U63,0)</f>
        <v>23503</v>
      </c>
      <c r="W63" s="27" t="n">
        <f aca="false">V63*(($A63-$B$1)+($B$2-B63)+D63)/(($B$2-$B$1+1))</f>
        <v>19059.9671232877</v>
      </c>
      <c r="X63" s="27" t="n">
        <f aca="false">ROUNDUP(W63,0)</f>
        <v>19060</v>
      </c>
      <c r="Y63" s="27" t="n">
        <f aca="false">V63-X63-S63</f>
        <v>4443</v>
      </c>
      <c r="Z63" s="26" t="n">
        <f aca="false">IF(Y63&lt;0,0,(ROUNDDOWN(Y63,0)))</f>
        <v>4443</v>
      </c>
      <c r="AA63" s="26" t="n">
        <v>0</v>
      </c>
      <c r="AB63" s="24" t="n">
        <f aca="false">($H$1*P63)*((($M63-$A63)-D63+1)/(($B$2-$B$1+1)))</f>
        <v>1030.14246575342</v>
      </c>
      <c r="AC63" s="26" t="n">
        <f aca="false">ROUNDDOWN(AB63,0)</f>
        <v>1030</v>
      </c>
      <c r="AD63" s="26" t="n">
        <v>0</v>
      </c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.75" hidden="false" customHeight="false" outlineLevel="0" collapsed="false">
      <c r="A64" s="18" t="n">
        <v>41617</v>
      </c>
      <c r="B64" s="43" t="n">
        <v>41703</v>
      </c>
      <c r="C64" s="42" t="n">
        <v>0</v>
      </c>
      <c r="D64" s="42" t="n">
        <v>0</v>
      </c>
      <c r="E64" s="19" t="n">
        <v>40923</v>
      </c>
      <c r="F64" s="20" t="n">
        <v>15872</v>
      </c>
      <c r="G64" s="20" t="n">
        <v>0</v>
      </c>
      <c r="H64" s="20" t="n">
        <f aca="false">'ADD 13-14'!Q64</f>
        <v>776</v>
      </c>
      <c r="I64" s="22" t="s">
        <v>46</v>
      </c>
      <c r="J64" s="23" t="n">
        <v>195</v>
      </c>
      <c r="K64" s="22" t="s">
        <v>45</v>
      </c>
      <c r="L64" s="22" t="s">
        <v>42</v>
      </c>
      <c r="M64" s="19" t="n">
        <v>41688</v>
      </c>
      <c r="N64" s="0"/>
      <c r="O64" s="24" t="n">
        <f aca="false">IF(G64&gt;$H$3,$H$3,G64)</f>
        <v>0</v>
      </c>
      <c r="P64" s="37" t="n">
        <v>0.34</v>
      </c>
      <c r="Q64" s="24" t="n">
        <f aca="false">H64/((($B$2-$A64)-C64+1)/(($B$2-$B$1)+1))</f>
        <v>2400.33898305085</v>
      </c>
      <c r="R64" s="24" t="n">
        <f aca="false">Q64*(((B64-A64)-D64+1)/(($B$2-$B$1)+1))</f>
        <v>572.135593220339</v>
      </c>
      <c r="S64" s="26" t="n">
        <f aca="false">ROUNDUP(R64,0)</f>
        <v>573</v>
      </c>
      <c r="T64" s="26" t="n">
        <v>0</v>
      </c>
      <c r="U64" s="27" t="n">
        <f aca="false">(F64-O64)*$P64</f>
        <v>5396.48</v>
      </c>
      <c r="V64" s="27" t="n">
        <f aca="false">ROUNDDOWN(U64,0)</f>
        <v>5396</v>
      </c>
      <c r="W64" s="27" t="n">
        <f aca="false">V64*(($A64-$B$1)+($B$2-B64)+D64)/(($B$2-$B$1+1))</f>
        <v>4109.8301369863</v>
      </c>
      <c r="X64" s="27" t="n">
        <f aca="false">ROUNDUP(W64,0)</f>
        <v>4110</v>
      </c>
      <c r="Y64" s="27" t="n">
        <f aca="false">V64-X64-S64</f>
        <v>713</v>
      </c>
      <c r="Z64" s="26" t="n">
        <f aca="false">IF(Y64&lt;0,0,(ROUNDDOWN(Y64,0)))</f>
        <v>713</v>
      </c>
      <c r="AA64" s="26" t="n">
        <v>0</v>
      </c>
      <c r="AB64" s="24" t="n">
        <f aca="false">($H$1*P64)*((($M64-$A64)-D64+1)/(($B$2-$B$1+1)))</f>
        <v>1415.14520547945</v>
      </c>
      <c r="AC64" s="26" t="n">
        <f aca="false">ROUNDDOWN(AB64,0)</f>
        <v>1415</v>
      </c>
      <c r="AD64" s="26" t="n">
        <v>0</v>
      </c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5.75" hidden="false" customHeight="false" outlineLevel="0" collapsed="false">
      <c r="A65" s="18" t="n">
        <v>41649</v>
      </c>
      <c r="B65" s="18" t="n">
        <v>41689</v>
      </c>
      <c r="C65" s="42" t="n">
        <v>0</v>
      </c>
      <c r="D65" s="42" t="n">
        <v>0</v>
      </c>
      <c r="E65" s="19" t="n">
        <v>40854</v>
      </c>
      <c r="F65" s="20" t="n">
        <v>34987</v>
      </c>
      <c r="G65" s="20" t="n">
        <v>3457</v>
      </c>
      <c r="H65" s="20" t="n">
        <f aca="false">'ADD 13-14'!Q65</f>
        <v>0</v>
      </c>
      <c r="I65" s="22" t="s">
        <v>46</v>
      </c>
      <c r="J65" s="23" t="n">
        <v>200</v>
      </c>
      <c r="K65" s="22" t="s">
        <v>45</v>
      </c>
      <c r="L65" s="22" t="s">
        <v>42</v>
      </c>
      <c r="M65" s="19" t="n">
        <v>41674</v>
      </c>
      <c r="N65" s="0"/>
      <c r="O65" s="24" t="n">
        <f aca="false">IF(G65&gt;$H$3,$H$3,G65)</f>
        <v>3457</v>
      </c>
      <c r="P65" s="37" t="n">
        <v>0.35</v>
      </c>
      <c r="Q65" s="24" t="n">
        <f aca="false">H65/((($B$2-$A65)-C65+1)/(($B$2-$B$1)+1))</f>
        <v>0</v>
      </c>
      <c r="R65" s="24" t="n">
        <f aca="false">Q65*(((B65-A65)-D65+1)/(($B$2-$B$1)+1))</f>
        <v>0</v>
      </c>
      <c r="S65" s="26" t="n">
        <f aca="false">ROUNDUP(R65,0)</f>
        <v>0</v>
      </c>
      <c r="T65" s="26" t="n">
        <v>0</v>
      </c>
      <c r="U65" s="27" t="n">
        <f aca="false">(F65-O65)*$P65</f>
        <v>11035.5</v>
      </c>
      <c r="V65" s="27" t="n">
        <f aca="false">ROUNDDOWN(U65,0)</f>
        <v>11035</v>
      </c>
      <c r="W65" s="27" t="n">
        <f aca="false">V65*(($A65-$B$1)+($B$2-B65)+D65)/(($B$2-$B$1+1))</f>
        <v>9795.45205479452</v>
      </c>
      <c r="X65" s="27" t="n">
        <f aca="false">ROUNDUP(W65,0)</f>
        <v>9796</v>
      </c>
      <c r="Y65" s="27" t="n">
        <f aca="false">V65-X65-S65</f>
        <v>1239</v>
      </c>
      <c r="Z65" s="26" t="n">
        <f aca="false">IF(Y65&lt;0,0,(ROUNDDOWN(Y65,0)))</f>
        <v>1239</v>
      </c>
      <c r="AA65" s="26" t="n">
        <v>0</v>
      </c>
      <c r="AB65" s="24" t="n">
        <f aca="false">($H$1*P65)*((($M65-$A65)-D65+1)/(($B$2-$B$1+1)))</f>
        <v>526.054794520548</v>
      </c>
      <c r="AC65" s="26" t="n">
        <f aca="false">ROUNDDOWN(AB65,0)</f>
        <v>526</v>
      </c>
      <c r="AD65" s="26" t="n">
        <v>0</v>
      </c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5.75" hidden="false" customHeight="false" outlineLevel="0" collapsed="false">
      <c r="A66" s="18" t="n">
        <v>41681</v>
      </c>
      <c r="B66" s="18" t="n">
        <v>41730</v>
      </c>
      <c r="C66" s="42" t="n">
        <v>0</v>
      </c>
      <c r="D66" s="42" t="n">
        <v>0</v>
      </c>
      <c r="E66" s="19" t="n">
        <v>35796</v>
      </c>
      <c r="F66" s="20" t="n">
        <v>18465</v>
      </c>
      <c r="G66" s="20" t="n">
        <v>0</v>
      </c>
      <c r="H66" s="20" t="n">
        <f aca="false">'ADD 13-14'!Q66</f>
        <v>0</v>
      </c>
      <c r="I66" s="22" t="s">
        <v>46</v>
      </c>
      <c r="J66" s="23" t="n">
        <v>205</v>
      </c>
      <c r="K66" s="22" t="s">
        <v>45</v>
      </c>
      <c r="L66" s="22" t="s">
        <v>42</v>
      </c>
      <c r="M66" s="19" t="n">
        <v>41715</v>
      </c>
      <c r="N66" s="0"/>
      <c r="O66" s="24" t="n">
        <f aca="false">IF(G66&gt;$H$3,$H$3,G66)</f>
        <v>0</v>
      </c>
      <c r="P66" s="37" t="n">
        <v>0.35</v>
      </c>
      <c r="Q66" s="24" t="n">
        <f aca="false">H66/((($B$2-$A66)-C66+1)/(($B$2-$B$1)+1))</f>
        <v>0</v>
      </c>
      <c r="R66" s="24" t="n">
        <f aca="false">Q66*(((B66-A66)-D66+1)/(($B$2-$B$1)+1))</f>
        <v>0</v>
      </c>
      <c r="S66" s="26" t="n">
        <f aca="false">ROUNDUP(R66,0)</f>
        <v>0</v>
      </c>
      <c r="T66" s="26" t="n">
        <v>0</v>
      </c>
      <c r="U66" s="27" t="n">
        <f aca="false">(F66-O66)*$P66</f>
        <v>6462.75</v>
      </c>
      <c r="V66" s="27" t="n">
        <f aca="false">ROUNDDOWN(U66,0)</f>
        <v>6462</v>
      </c>
      <c r="W66" s="27" t="n">
        <f aca="false">V66*(($A66-$B$1)+($B$2-B66)+D66)/(($B$2-$B$1+1))</f>
        <v>5576.79452054795</v>
      </c>
      <c r="X66" s="27" t="n">
        <f aca="false">ROUNDUP(W66,0)</f>
        <v>5577</v>
      </c>
      <c r="Y66" s="27" t="n">
        <f aca="false">V66-X66-S66</f>
        <v>885</v>
      </c>
      <c r="Z66" s="26" t="n">
        <f aca="false">IF(Y66&lt;0,0,(ROUNDDOWN(Y66,0)))</f>
        <v>885</v>
      </c>
      <c r="AA66" s="26" t="n">
        <v>0</v>
      </c>
      <c r="AB66" s="24" t="n">
        <f aca="false">($H$1*P66)*((($M66-$A66)-D66+1)/(($B$2-$B$1+1)))</f>
        <v>708.150684931507</v>
      </c>
      <c r="AC66" s="26" t="n">
        <f aca="false">ROUNDDOWN(AB66,0)</f>
        <v>708</v>
      </c>
      <c r="AD66" s="26" t="n">
        <v>0</v>
      </c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5.75" hidden="false" customHeight="false" outlineLevel="0" collapsed="false">
      <c r="A67" s="18" t="n">
        <v>41710</v>
      </c>
      <c r="B67" s="18" t="n">
        <v>41730</v>
      </c>
      <c r="C67" s="42" t="n">
        <v>0</v>
      </c>
      <c r="D67" s="42" t="n">
        <v>0</v>
      </c>
      <c r="E67" s="19" t="n">
        <v>40923</v>
      </c>
      <c r="F67" s="20" t="n">
        <v>87654</v>
      </c>
      <c r="G67" s="20" t="n">
        <v>10000</v>
      </c>
      <c r="H67" s="20" t="n">
        <f aca="false">'ADD 13-14'!Q67</f>
        <v>13</v>
      </c>
      <c r="I67" s="22" t="s">
        <v>46</v>
      </c>
      <c r="J67" s="23" t="n">
        <v>210</v>
      </c>
      <c r="K67" s="22" t="s">
        <v>45</v>
      </c>
      <c r="L67" s="22" t="s">
        <v>42</v>
      </c>
      <c r="M67" s="19" t="n">
        <v>41715</v>
      </c>
      <c r="N67" s="0"/>
      <c r="O67" s="24" t="n">
        <f aca="false">IF(G67&gt;$H$3,$H$3,G67)</f>
        <v>5000</v>
      </c>
      <c r="P67" s="37" t="n">
        <v>0.35</v>
      </c>
      <c r="Q67" s="24" t="n">
        <f aca="false">H67/((($B$2-$A67)-C67+1)/(($B$2-$B$1)+1))</f>
        <v>189.8</v>
      </c>
      <c r="R67" s="24" t="n">
        <f aca="false">Q67*(((B67-A67)-D67+1)/(($B$2-$B$1)+1))</f>
        <v>10.92</v>
      </c>
      <c r="S67" s="26" t="n">
        <f aca="false">ROUNDUP(R67,0)</f>
        <v>11</v>
      </c>
      <c r="T67" s="26" t="n">
        <v>0</v>
      </c>
      <c r="U67" s="27" t="n">
        <f aca="false">(F67-O67)*$P67</f>
        <v>28928.9</v>
      </c>
      <c r="V67" s="27" t="n">
        <f aca="false">ROUNDDOWN(U67,0)</f>
        <v>28928</v>
      </c>
      <c r="W67" s="27" t="n">
        <f aca="false">V67*(($A67-$B$1)+($B$2-B67)+D67)/(($B$2-$B$1+1))</f>
        <v>27263.6493150685</v>
      </c>
      <c r="X67" s="27" t="n">
        <f aca="false">ROUNDUP(W67,0)</f>
        <v>27264</v>
      </c>
      <c r="Y67" s="27" t="n">
        <f aca="false">V67-X67-S67</f>
        <v>1653</v>
      </c>
      <c r="Z67" s="26" t="n">
        <f aca="false">IF(Y67&lt;0,0,(ROUNDDOWN(Y67,0)))</f>
        <v>1653</v>
      </c>
      <c r="AA67" s="26" t="n">
        <v>0</v>
      </c>
      <c r="AB67" s="24" t="n">
        <f aca="false">($H$1*P67)*((($M67-$A67)-D67+1)/(($B$2-$B$1+1)))</f>
        <v>121.397260273973</v>
      </c>
      <c r="AC67" s="26" t="n">
        <f aca="false">ROUNDDOWN(AB67,0)</f>
        <v>121</v>
      </c>
      <c r="AD67" s="26" t="n">
        <v>0</v>
      </c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5.75" hidden="false" customHeight="false" outlineLevel="0" collapsed="false">
      <c r="A68" s="18" t="n">
        <v>41640</v>
      </c>
      <c r="B68" s="43" t="n">
        <v>41734</v>
      </c>
      <c r="C68" s="44" t="n">
        <v>0</v>
      </c>
      <c r="D68" s="44" t="n">
        <v>0</v>
      </c>
      <c r="E68" s="19" t="n">
        <v>40854</v>
      </c>
      <c r="F68" s="20" t="n">
        <v>22987</v>
      </c>
      <c r="G68" s="20" t="n">
        <v>0</v>
      </c>
      <c r="H68" s="20" t="n">
        <f aca="false">'ADD 13-14'!Q68</f>
        <v>0</v>
      </c>
      <c r="I68" s="22" t="s">
        <v>46</v>
      </c>
      <c r="J68" s="23" t="n">
        <v>215</v>
      </c>
      <c r="K68" s="22" t="s">
        <v>45</v>
      </c>
      <c r="L68" s="22" t="s">
        <v>42</v>
      </c>
      <c r="M68" s="19" t="n">
        <v>41719</v>
      </c>
      <c r="N68" s="0"/>
      <c r="O68" s="24" t="n">
        <f aca="false">IF(G68&gt;$H$3,$H$3,G68)</f>
        <v>0</v>
      </c>
      <c r="P68" s="37" t="n">
        <v>0.35</v>
      </c>
      <c r="Q68" s="24" t="n">
        <f aca="false">H68/((($B$2-$A68)-C68+1)/(($B$2-$B$1)+1))</f>
        <v>0</v>
      </c>
      <c r="R68" s="24" t="n">
        <f aca="false">Q68*(((B68-A68)-D68+1)/(($B$2-$B$1)+1))</f>
        <v>0</v>
      </c>
      <c r="S68" s="26" t="n">
        <f aca="false">ROUNDUP(R68,0)</f>
        <v>0</v>
      </c>
      <c r="T68" s="26" t="n">
        <v>0</v>
      </c>
      <c r="U68" s="27" t="n">
        <f aca="false">(F68-O68)*$P68</f>
        <v>8045.45</v>
      </c>
      <c r="V68" s="27" t="n">
        <f aca="false">ROUNDDOWN(U68,0)</f>
        <v>8045</v>
      </c>
      <c r="W68" s="27" t="n">
        <f aca="false">V68*(($A68-$B$1)+($B$2-B68)+D68)/(($B$2-$B$1+1))</f>
        <v>5951.09589041096</v>
      </c>
      <c r="X68" s="27" t="n">
        <f aca="false">ROUNDUP(W68,0)</f>
        <v>5952</v>
      </c>
      <c r="Y68" s="27" t="n">
        <f aca="false">V68-X68-S68</f>
        <v>2093</v>
      </c>
      <c r="Z68" s="26" t="n">
        <f aca="false">IF(Y68&lt;0,0,(ROUNDDOWN(Y68,0)))</f>
        <v>2093</v>
      </c>
      <c r="AA68" s="26" t="n">
        <v>0</v>
      </c>
      <c r="AB68" s="24" t="n">
        <f aca="false">($H$1*P68)*((($M68-$A68)-D68+1)/(($B$2-$B$1+1)))</f>
        <v>1618.6301369863</v>
      </c>
      <c r="AC68" s="26" t="n">
        <f aca="false">ROUNDDOWN(AB68,0)</f>
        <v>1618</v>
      </c>
      <c r="AD68" s="26" t="n">
        <v>0</v>
      </c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.75" hidden="false" customHeight="false" outlineLevel="0" collapsed="false">
      <c r="A69" s="18" t="n">
        <v>41491</v>
      </c>
      <c r="B69" s="43" t="n">
        <v>41703</v>
      </c>
      <c r="C69" s="42" t="n">
        <v>0</v>
      </c>
      <c r="D69" s="42" t="n">
        <v>0</v>
      </c>
      <c r="E69" s="28" t="n">
        <v>35797</v>
      </c>
      <c r="F69" s="20" t="n">
        <v>25446</v>
      </c>
      <c r="G69" s="20" t="n">
        <v>125</v>
      </c>
      <c r="H69" s="20" t="n">
        <f aca="false">'ADD 13-14'!Q69</f>
        <v>803</v>
      </c>
      <c r="I69" s="22" t="s">
        <v>40</v>
      </c>
      <c r="J69" s="23" t="n">
        <v>220</v>
      </c>
      <c r="K69" s="22" t="s">
        <v>45</v>
      </c>
      <c r="L69" s="22" t="s">
        <v>42</v>
      </c>
      <c r="M69" s="19" t="n">
        <v>41688</v>
      </c>
      <c r="N69" s="0"/>
      <c r="O69" s="24" t="n">
        <f aca="false">IF(G69&gt;$H$3,$H$3,G69)</f>
        <v>125</v>
      </c>
      <c r="P69" s="37" t="n">
        <v>0.35</v>
      </c>
      <c r="Q69" s="24" t="n">
        <f aca="false">H69/((($B$2-$A69)-C69+1)/(($B$2-$B$1)+1))</f>
        <v>1201.20901639344</v>
      </c>
      <c r="R69" s="24" t="n">
        <f aca="false">Q69*(((B69-A69)-D69+1)/(($B$2-$B$1)+1))</f>
        <v>700.979508196722</v>
      </c>
      <c r="S69" s="26" t="n">
        <f aca="false">ROUNDUP(R69,0)</f>
        <v>701</v>
      </c>
      <c r="T69" s="26" t="n">
        <v>0</v>
      </c>
      <c r="U69" s="27" t="n">
        <f aca="false">(F69-O69)*$P69</f>
        <v>8862.35</v>
      </c>
      <c r="V69" s="27" t="n">
        <f aca="false">ROUNDDOWN(U69,0)</f>
        <v>8862</v>
      </c>
      <c r="W69" s="27" t="n">
        <f aca="false">V69*(($A69-$B$1)+($B$2-B69)+D69)/(($B$2-$B$1+1))</f>
        <v>3690.47671232877</v>
      </c>
      <c r="X69" s="27" t="n">
        <f aca="false">ROUNDUP(W69,0)</f>
        <v>3691</v>
      </c>
      <c r="Y69" s="27" t="n">
        <f aca="false">V69-X69-S69</f>
        <v>4470</v>
      </c>
      <c r="Z69" s="26" t="n">
        <f aca="false">IF(Y69&lt;0,0,(ROUNDDOWN(Y69,0)))</f>
        <v>4470</v>
      </c>
      <c r="AA69" s="26" t="n">
        <v>0</v>
      </c>
      <c r="AB69" s="24" t="n">
        <f aca="false">($H$1*P69)*((($M69-$A69)-D69+1)/(($B$2-$B$1+1)))</f>
        <v>4006.1095890411</v>
      </c>
      <c r="AC69" s="26" t="n">
        <f aca="false">ROUNDDOWN(AB69,0)</f>
        <v>4006</v>
      </c>
      <c r="AD69" s="26" t="n">
        <v>0</v>
      </c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.75" hidden="false" customHeight="false" outlineLevel="0" collapsed="false">
      <c r="A70" s="18" t="n">
        <v>41523</v>
      </c>
      <c r="B70" s="18" t="n">
        <v>41689</v>
      </c>
      <c r="C70" s="42" t="n">
        <v>0</v>
      </c>
      <c r="D70" s="42" t="n">
        <v>0</v>
      </c>
      <c r="E70" s="28" t="n">
        <v>36161</v>
      </c>
      <c r="F70" s="20" t="n">
        <v>33656</v>
      </c>
      <c r="G70" s="20" t="n">
        <v>0</v>
      </c>
      <c r="H70" s="20" t="n">
        <f aca="false">'ADD 13-14'!Q70</f>
        <v>0</v>
      </c>
      <c r="I70" s="22" t="s">
        <v>46</v>
      </c>
      <c r="J70" s="23" t="n">
        <v>220</v>
      </c>
      <c r="K70" s="22" t="s">
        <v>45</v>
      </c>
      <c r="L70" s="22" t="s">
        <v>42</v>
      </c>
      <c r="M70" s="19" t="n">
        <v>41674</v>
      </c>
      <c r="N70" s="0"/>
      <c r="O70" s="24" t="n">
        <f aca="false">IF(G70&gt;$H$3,$H$3,G70)</f>
        <v>0</v>
      </c>
      <c r="P70" s="37" t="n">
        <v>0.35</v>
      </c>
      <c r="Q70" s="24" t="n">
        <f aca="false">H70/((($B$2-$A70)-C70+1)/(($B$2-$B$1)+1))</f>
        <v>0</v>
      </c>
      <c r="R70" s="24" t="n">
        <f aca="false">Q70*(((B70-A70)-D70+1)/(($B$2-$B$1)+1))</f>
        <v>0</v>
      </c>
      <c r="S70" s="26" t="n">
        <f aca="false">ROUNDUP(R70,0)</f>
        <v>0</v>
      </c>
      <c r="T70" s="26" t="n">
        <v>0</v>
      </c>
      <c r="U70" s="27" t="n">
        <f aca="false">(F70-O70)*$P70</f>
        <v>11779.6</v>
      </c>
      <c r="V70" s="27" t="n">
        <f aca="false">ROUNDDOWN(U70,0)</f>
        <v>11779</v>
      </c>
      <c r="W70" s="27" t="n">
        <f aca="false">V70*(($A70-$B$1)+($B$2-B70)+D70)/(($B$2-$B$1+1))</f>
        <v>6389.70410958904</v>
      </c>
      <c r="X70" s="27" t="n">
        <f aca="false">ROUNDUP(W70,0)</f>
        <v>6390</v>
      </c>
      <c r="Y70" s="27" t="n">
        <f aca="false">V70-X70-S70</f>
        <v>5389</v>
      </c>
      <c r="Z70" s="26" t="n">
        <f aca="false">IF(Y70&lt;0,0,(ROUNDDOWN(Y70,0)))</f>
        <v>5389</v>
      </c>
      <c r="AA70" s="26" t="n">
        <v>0</v>
      </c>
      <c r="AB70" s="24" t="n">
        <f aca="false">($H$1*P70)*((($M70-$A70)-D70+1)/(($B$2-$B$1+1)))</f>
        <v>3075.39726027397</v>
      </c>
      <c r="AC70" s="26" t="n">
        <f aca="false">ROUNDDOWN(AB70,0)</f>
        <v>3075</v>
      </c>
      <c r="AD70" s="26" t="n">
        <v>0</v>
      </c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5.75" hidden="false" customHeight="false" outlineLevel="0" collapsed="false">
      <c r="A71" s="18" t="n">
        <v>41396</v>
      </c>
      <c r="B71" s="18" t="n">
        <v>41589</v>
      </c>
      <c r="C71" s="44" t="n">
        <v>0</v>
      </c>
      <c r="D71" s="44" t="n">
        <v>0</v>
      </c>
      <c r="E71" s="19" t="n">
        <v>40854</v>
      </c>
      <c r="F71" s="20" t="n">
        <v>51423</v>
      </c>
      <c r="G71" s="20" t="n">
        <v>0</v>
      </c>
      <c r="H71" s="20" t="n">
        <f aca="false">'ADD 13-14'!Q71</f>
        <v>859</v>
      </c>
      <c r="I71" s="22" t="s">
        <v>40</v>
      </c>
      <c r="J71" s="23" t="n">
        <v>151</v>
      </c>
      <c r="K71" s="22" t="s">
        <v>45</v>
      </c>
      <c r="L71" s="22" t="s">
        <v>42</v>
      </c>
      <c r="M71" s="19" t="n">
        <v>41574</v>
      </c>
      <c r="N71" s="0"/>
      <c r="O71" s="24" t="n">
        <f aca="false">IF(G71&gt;$H$3,$H$3,G71)</f>
        <v>0</v>
      </c>
      <c r="P71" s="37" t="n">
        <v>0.22</v>
      </c>
      <c r="Q71" s="24" t="n">
        <f aca="false">H71/((($B$2-$A71)-C71+1)/(($B$2-$B$1)+1))</f>
        <v>924.882005899705</v>
      </c>
      <c r="R71" s="24" t="n">
        <f aca="false">Q71*(((B71-A71)-D71+1)/(($B$2-$B$1)+1))</f>
        <v>491.581120943953</v>
      </c>
      <c r="S71" s="26" t="n">
        <f aca="false">ROUNDUP(R71,0)</f>
        <v>492</v>
      </c>
      <c r="T71" s="26" t="n">
        <v>0</v>
      </c>
      <c r="U71" s="27" t="n">
        <f aca="false">(F71-O71)*$P71</f>
        <v>11313.06</v>
      </c>
      <c r="V71" s="27" t="n">
        <f aca="false">ROUNDDOWN(U71,0)</f>
        <v>11313</v>
      </c>
      <c r="W71" s="27" t="n">
        <f aca="false">V71*(($A71-$B$1)+($B$2-B71)+D71)/(($B$2-$B$1+1))</f>
        <v>5300.06301369863</v>
      </c>
      <c r="X71" s="27" t="n">
        <f aca="false">ROUNDUP(W71,0)</f>
        <v>5301</v>
      </c>
      <c r="Y71" s="27" t="n">
        <f aca="false">V71-X71-S71</f>
        <v>5520</v>
      </c>
      <c r="Z71" s="26" t="n">
        <f aca="false">IF(Y71&lt;0,0,(ROUNDDOWN(Y71,0)))</f>
        <v>5520</v>
      </c>
      <c r="AA71" s="26" t="n">
        <v>0</v>
      </c>
      <c r="AB71" s="24" t="n">
        <f aca="false">($H$1*P71)*((($M71-$A71)-D71+1)/(($B$2-$B$1+1)))</f>
        <v>2276.48767123288</v>
      </c>
      <c r="AC71" s="26" t="n">
        <f aca="false">ROUNDDOWN(AB71,0)</f>
        <v>2276</v>
      </c>
      <c r="AD71" s="26" t="n">
        <v>0</v>
      </c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.75" hidden="false" customHeight="false" outlineLevel="0" collapsed="false">
      <c r="A72" s="18" t="n">
        <v>41428</v>
      </c>
      <c r="B72" s="43" t="n">
        <v>41578</v>
      </c>
      <c r="C72" s="42" t="n">
        <v>0</v>
      </c>
      <c r="D72" s="42" t="n">
        <v>0</v>
      </c>
      <c r="E72" s="19" t="n">
        <v>35796</v>
      </c>
      <c r="F72" s="20" t="n">
        <v>67545</v>
      </c>
      <c r="G72" s="20" t="n">
        <v>33</v>
      </c>
      <c r="H72" s="20" t="n">
        <f aca="false">'ADD 13-14'!Q72</f>
        <v>505</v>
      </c>
      <c r="I72" s="22" t="s">
        <v>46</v>
      </c>
      <c r="J72" s="23" t="n">
        <v>151</v>
      </c>
      <c r="K72" s="22" t="s">
        <v>45</v>
      </c>
      <c r="L72" s="22" t="s">
        <v>42</v>
      </c>
      <c r="M72" s="19" t="n">
        <v>41563</v>
      </c>
      <c r="N72" s="0"/>
      <c r="O72" s="24" t="n">
        <f aca="false">IF(G72&gt;$H$3,$H$3,G72)</f>
        <v>33</v>
      </c>
      <c r="P72" s="37" t="n">
        <v>0.25</v>
      </c>
      <c r="Q72" s="24" t="n">
        <f aca="false">H72/((($B$2-$A72)-C72+1)/(($B$2-$B$1)+1))</f>
        <v>600.407166123779</v>
      </c>
      <c r="R72" s="24" t="n">
        <f aca="false">Q72*(((B72-A72)-D72+1)/(($B$2-$B$1)+1))</f>
        <v>248.387622149837</v>
      </c>
      <c r="S72" s="26" t="n">
        <f aca="false">ROUNDUP(R72,0)</f>
        <v>249</v>
      </c>
      <c r="T72" s="26" t="n">
        <v>0</v>
      </c>
      <c r="U72" s="27" t="n">
        <f aca="false">(F72-O72)*$P72</f>
        <v>16878</v>
      </c>
      <c r="V72" s="27" t="n">
        <f aca="false">ROUNDDOWN(U72,0)</f>
        <v>16878</v>
      </c>
      <c r="W72" s="27" t="n">
        <f aca="false">V72*(($A72-$B$1)+($B$2-B72)+D72)/(($B$2-$B$1+1))</f>
        <v>9895.59452054795</v>
      </c>
      <c r="X72" s="27" t="n">
        <f aca="false">ROUNDUP(W72,0)</f>
        <v>9896</v>
      </c>
      <c r="Y72" s="27" t="n">
        <f aca="false">V72-X72-S72</f>
        <v>6733</v>
      </c>
      <c r="Z72" s="26" t="n">
        <f aca="false">IF(Y72&lt;0,0,(ROUNDDOWN(Y72,0)))</f>
        <v>6733</v>
      </c>
      <c r="AA72" s="26" t="n">
        <v>0</v>
      </c>
      <c r="AB72" s="24" t="n">
        <f aca="false">($H$1*P72)*((($M72-$A72)-D72+1)/(($B$2-$B$1+1)))</f>
        <v>1965.47945205479</v>
      </c>
      <c r="AC72" s="26" t="n">
        <f aca="false">ROUNDDOWN(AB72,0)</f>
        <v>1965</v>
      </c>
      <c r="AD72" s="26" t="n">
        <v>0</v>
      </c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.75" hidden="false" customHeight="false" outlineLevel="0" collapsed="false">
      <c r="A73" s="18" t="n">
        <v>41396</v>
      </c>
      <c r="B73" s="18" t="n">
        <v>41589</v>
      </c>
      <c r="C73" s="42" t="n">
        <v>0</v>
      </c>
      <c r="D73" s="42" t="n">
        <v>0</v>
      </c>
      <c r="E73" s="28" t="n">
        <v>35797</v>
      </c>
      <c r="F73" s="20" t="n">
        <v>25446</v>
      </c>
      <c r="G73" s="20" t="n">
        <v>0</v>
      </c>
      <c r="H73" s="20" t="n">
        <f aca="false">'ADD 13-14'!Q73</f>
        <v>1004</v>
      </c>
      <c r="I73" s="22" t="s">
        <v>40</v>
      </c>
      <c r="J73" s="23" t="n">
        <v>154</v>
      </c>
      <c r="K73" s="22" t="s">
        <v>45</v>
      </c>
      <c r="L73" s="22" t="s">
        <v>42</v>
      </c>
      <c r="M73" s="19" t="n">
        <v>41574</v>
      </c>
      <c r="N73" s="0"/>
      <c r="O73" s="24" t="n">
        <f aca="false">IF(G73&gt;$H$3,$H$3,G73)</f>
        <v>0</v>
      </c>
      <c r="P73" s="37" t="n">
        <v>0.22</v>
      </c>
      <c r="Q73" s="24" t="n">
        <f aca="false">H73/((($B$2-$A73)-C73+1)/(($B$2-$B$1)+1))</f>
        <v>1081.00294985251</v>
      </c>
      <c r="R73" s="24" t="n">
        <f aca="false">Q73*(((B73-A73)-D73+1)/(($B$2-$B$1)+1))</f>
        <v>574.560471976401</v>
      </c>
      <c r="S73" s="26" t="n">
        <f aca="false">ROUNDUP(R73,0)</f>
        <v>575</v>
      </c>
      <c r="T73" s="26" t="n">
        <v>0</v>
      </c>
      <c r="U73" s="27" t="n">
        <f aca="false">(F73-O73)*$P73</f>
        <v>5598.12</v>
      </c>
      <c r="V73" s="27" t="n">
        <f aca="false">ROUNDDOWN(U73,0)</f>
        <v>5598</v>
      </c>
      <c r="W73" s="27" t="n">
        <f aca="false">V73*(($A73-$B$1)+($B$2-B73)+D73)/(($B$2-$B$1+1))</f>
        <v>2622.62465753425</v>
      </c>
      <c r="X73" s="27" t="n">
        <f aca="false">ROUNDUP(W73,0)</f>
        <v>2623</v>
      </c>
      <c r="Y73" s="27" t="n">
        <f aca="false">V73-X73-S73</f>
        <v>2400</v>
      </c>
      <c r="Z73" s="26" t="n">
        <f aca="false">IF(Y73&lt;0,0,(ROUNDDOWN(Y73,0)))</f>
        <v>2400</v>
      </c>
      <c r="AA73" s="26" t="n">
        <v>0</v>
      </c>
      <c r="AB73" s="24" t="n">
        <f aca="false">($H$1*P73)*((($M73-$A73)-D73+1)/(($B$2-$B$1+1)))</f>
        <v>2276.48767123288</v>
      </c>
      <c r="AC73" s="26" t="n">
        <f aca="false">ROUNDDOWN(AB73,0)</f>
        <v>2276</v>
      </c>
      <c r="AD73" s="26" t="n">
        <v>0</v>
      </c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.75" hidden="false" customHeight="false" outlineLevel="0" collapsed="false">
      <c r="A74" s="18" t="n">
        <v>41428</v>
      </c>
      <c r="B74" s="43" t="n">
        <v>41578</v>
      </c>
      <c r="C74" s="42" t="n">
        <v>0</v>
      </c>
      <c r="D74" s="42" t="n">
        <v>0</v>
      </c>
      <c r="E74" s="28" t="n">
        <v>36161</v>
      </c>
      <c r="F74" s="20" t="n">
        <v>33656</v>
      </c>
      <c r="G74" s="20" t="n">
        <v>0</v>
      </c>
      <c r="H74" s="20" t="n">
        <f aca="false">'ADD 13-14'!Q74</f>
        <v>0</v>
      </c>
      <c r="I74" s="22" t="s">
        <v>46</v>
      </c>
      <c r="J74" s="23" t="n">
        <v>154</v>
      </c>
      <c r="K74" s="22" t="s">
        <v>45</v>
      </c>
      <c r="L74" s="22" t="s">
        <v>42</v>
      </c>
      <c r="M74" s="19" t="n">
        <v>41563</v>
      </c>
      <c r="N74" s="0"/>
      <c r="O74" s="24" t="n">
        <f aca="false">IF(G74&gt;$H$3,$H$3,G74)</f>
        <v>0</v>
      </c>
      <c r="P74" s="37" t="n">
        <v>0.25</v>
      </c>
      <c r="Q74" s="24" t="n">
        <f aca="false">H74/((($B$2-$A74)-C74+1)/(($B$2-$B$1)+1))</f>
        <v>0</v>
      </c>
      <c r="R74" s="24" t="n">
        <f aca="false">Q74*(((B74-A74)-D74+1)/(($B$2-$B$1)+1))</f>
        <v>0</v>
      </c>
      <c r="S74" s="26" t="n">
        <f aca="false">ROUNDUP(R74,0)</f>
        <v>0</v>
      </c>
      <c r="T74" s="26" t="n">
        <v>0</v>
      </c>
      <c r="U74" s="27" t="n">
        <f aca="false">(F74-O74)*$P74</f>
        <v>8414</v>
      </c>
      <c r="V74" s="27" t="n">
        <f aca="false">ROUNDDOWN(U74,0)</f>
        <v>8414</v>
      </c>
      <c r="W74" s="27" t="n">
        <f aca="false">V74*(($A74-$B$1)+($B$2-B74)+D74)/(($B$2-$B$1+1))</f>
        <v>4933.1397260274</v>
      </c>
      <c r="X74" s="27" t="n">
        <f aca="false">ROUNDUP(W74,0)</f>
        <v>4934</v>
      </c>
      <c r="Y74" s="27" t="n">
        <f aca="false">V74-X74-S74</f>
        <v>3480</v>
      </c>
      <c r="Z74" s="26" t="n">
        <f aca="false">IF(Y74&lt;0,0,(ROUNDDOWN(Y74,0)))</f>
        <v>3480</v>
      </c>
      <c r="AA74" s="26" t="n">
        <v>0</v>
      </c>
      <c r="AB74" s="24" t="n">
        <f aca="false">($H$1*P74)*((($M74-$A74)-D74+1)/(($B$2-$B$1+1)))</f>
        <v>1965.47945205479</v>
      </c>
      <c r="AC74" s="26" t="n">
        <f aca="false">ROUNDDOWN(AB74,0)</f>
        <v>1965</v>
      </c>
      <c r="AD74" s="26" t="n">
        <v>0</v>
      </c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.75" hidden="false" customHeight="false" outlineLevel="0" collapsed="false">
      <c r="A75" s="18" t="n">
        <v>41370</v>
      </c>
      <c r="B75" s="18" t="n">
        <v>41689</v>
      </c>
      <c r="C75" s="44" t="n">
        <v>0</v>
      </c>
      <c r="D75" s="44" t="n">
        <v>0</v>
      </c>
      <c r="E75" s="19" t="n">
        <v>40854</v>
      </c>
      <c r="F75" s="20" t="n">
        <v>44876</v>
      </c>
      <c r="G75" s="20" t="n">
        <v>99</v>
      </c>
      <c r="H75" s="20" t="n">
        <f aca="false">'ADD 13-14'!Q75</f>
        <v>0</v>
      </c>
      <c r="I75" s="22" t="s">
        <v>47</v>
      </c>
      <c r="J75" s="23"/>
      <c r="K75" s="22"/>
      <c r="L75" s="22" t="s">
        <v>42</v>
      </c>
      <c r="M75" s="19" t="n">
        <v>41674</v>
      </c>
      <c r="N75" s="0"/>
      <c r="O75" s="24" t="n">
        <f aca="false">IF(G75&gt;$H$3,$H$3,G75)</f>
        <v>99</v>
      </c>
      <c r="P75" s="37" t="n">
        <v>0</v>
      </c>
      <c r="Q75" s="24" t="n">
        <f aca="false">H75/((($B$2-$A75)-C75+1)/(($B$2-$B$1)+1))</f>
        <v>0</v>
      </c>
      <c r="R75" s="24" t="n">
        <f aca="false">Q75*(((B75-A75)-D75+1)/(($B$2-$B$1)+1))</f>
        <v>0</v>
      </c>
      <c r="S75" s="26" t="n">
        <f aca="false">ROUNDUP(R75,0)</f>
        <v>0</v>
      </c>
      <c r="T75" s="26" t="n">
        <v>0</v>
      </c>
      <c r="U75" s="27" t="n">
        <f aca="false">(F75-O75)*$P75</f>
        <v>0</v>
      </c>
      <c r="V75" s="27" t="n">
        <f aca="false">ROUNDDOWN(U75,0)</f>
        <v>0</v>
      </c>
      <c r="W75" s="27" t="n">
        <f aca="false">V75*(($A75-$B$1)+($B$2-B75)+D75)/(($B$2-$B$1+1))</f>
        <v>0</v>
      </c>
      <c r="X75" s="27" t="n">
        <f aca="false">ROUNDUP(W75,0)</f>
        <v>0</v>
      </c>
      <c r="Y75" s="27" t="n">
        <f aca="false">V75-X75-S75</f>
        <v>0</v>
      </c>
      <c r="Z75" s="26" t="n">
        <f aca="false">IF(Y75&lt;0,0,(ROUNDDOWN(Y75,0)))</f>
        <v>0</v>
      </c>
      <c r="AA75" s="26" t="n">
        <v>0</v>
      </c>
      <c r="AB75" s="24" t="n">
        <f aca="false">($H$1*P75)*((($M75-$A75)-D75+1)/(($B$2-$B$1+1)))</f>
        <v>0</v>
      </c>
      <c r="AC75" s="26" t="n">
        <f aca="false">ROUNDDOWN(AB75,0)</f>
        <v>0</v>
      </c>
      <c r="AD75" s="26" t="n">
        <v>0</v>
      </c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.75" hidden="false" customHeight="false" outlineLevel="0" collapsed="false">
      <c r="A76" s="18" t="n">
        <v>41396</v>
      </c>
      <c r="B76" s="18" t="n">
        <v>41589</v>
      </c>
      <c r="C76" s="44" t="n">
        <v>0</v>
      </c>
      <c r="D76" s="44" t="n">
        <v>0</v>
      </c>
      <c r="E76" s="28" t="n">
        <v>35797</v>
      </c>
      <c r="F76" s="20" t="n">
        <v>25446</v>
      </c>
      <c r="G76" s="20" t="n">
        <v>0</v>
      </c>
      <c r="H76" s="20" t="n">
        <f aca="false">'ADD 13-14'!Q76</f>
        <v>168</v>
      </c>
      <c r="I76" s="22" t="s">
        <v>40</v>
      </c>
      <c r="J76" s="23"/>
      <c r="K76" s="22" t="s">
        <v>41</v>
      </c>
      <c r="L76" s="22" t="s">
        <v>42</v>
      </c>
      <c r="M76" s="19" t="n">
        <v>41574</v>
      </c>
      <c r="N76" s="0"/>
      <c r="O76" s="24" t="n">
        <f aca="false">IF(G76&gt;$H$3,$H$3,G76)</f>
        <v>0</v>
      </c>
      <c r="P76" s="37" t="n">
        <v>0.15</v>
      </c>
      <c r="Q76" s="24" t="n">
        <f aca="false">H76/((($B$2-$A76)-C76+1)/(($B$2-$B$1)+1))</f>
        <v>180.884955752212</v>
      </c>
      <c r="R76" s="24" t="n">
        <f aca="false">Q76*(((B76-A76)-D76+1)/(($B$2-$B$1)+1))</f>
        <v>96.141592920354</v>
      </c>
      <c r="S76" s="26" t="n">
        <f aca="false">ROUNDUP(R76,0)</f>
        <v>97</v>
      </c>
      <c r="T76" s="26" t="n">
        <v>0</v>
      </c>
      <c r="U76" s="27" t="n">
        <f aca="false">(F76-O76)*$P76</f>
        <v>3816.9</v>
      </c>
      <c r="V76" s="27" t="n">
        <f aca="false">ROUNDDOWN(U76,0)</f>
        <v>3816</v>
      </c>
      <c r="W76" s="27" t="n">
        <f aca="false">V76*(($A76-$B$1)+($B$2-B76)+D76)/(($B$2-$B$1+1))</f>
        <v>1787.7698630137</v>
      </c>
      <c r="X76" s="27" t="n">
        <f aca="false">ROUNDUP(W76,0)</f>
        <v>1788</v>
      </c>
      <c r="Y76" s="27" t="n">
        <f aca="false">V76-X76-S76</f>
        <v>1931</v>
      </c>
      <c r="Z76" s="26" t="n">
        <f aca="false">IF(Y76&lt;0,0,(ROUNDDOWN(Y76,0)))</f>
        <v>1931</v>
      </c>
      <c r="AA76" s="26" t="n">
        <v>0</v>
      </c>
      <c r="AB76" s="24" t="n">
        <f aca="false">($H$1*P76)*((($M76-$A76)-D76+1)/(($B$2-$B$1+1)))</f>
        <v>1552.15068493151</v>
      </c>
      <c r="AC76" s="26" t="n">
        <f aca="false">ROUNDDOWN(AB76,0)</f>
        <v>1552</v>
      </c>
      <c r="AD76" s="26" t="n">
        <v>0</v>
      </c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5.75" hidden="false" customHeight="false" outlineLevel="0" collapsed="false">
      <c r="A77" s="18" t="n">
        <v>41428</v>
      </c>
      <c r="B77" s="43" t="n">
        <v>41578</v>
      </c>
      <c r="C77" s="42" t="n">
        <v>0</v>
      </c>
      <c r="D77" s="42" t="n">
        <v>0</v>
      </c>
      <c r="E77" s="28" t="n">
        <v>36161</v>
      </c>
      <c r="F77" s="20" t="n">
        <v>33656</v>
      </c>
      <c r="G77" s="20" t="n">
        <v>372</v>
      </c>
      <c r="H77" s="20" t="n">
        <f aca="false">'ADD 13-14'!Q77</f>
        <v>0</v>
      </c>
      <c r="I77" s="22" t="s">
        <v>40</v>
      </c>
      <c r="J77" s="23"/>
      <c r="K77" s="22" t="s">
        <v>44</v>
      </c>
      <c r="L77" s="22" t="s">
        <v>42</v>
      </c>
      <c r="M77" s="19" t="n">
        <v>41563</v>
      </c>
      <c r="N77" s="0"/>
      <c r="O77" s="24" t="n">
        <f aca="false">IF(G77&gt;$H$3,$H$3,G77)</f>
        <v>372</v>
      </c>
      <c r="P77" s="37" t="n">
        <v>0.25</v>
      </c>
      <c r="Q77" s="24" t="n">
        <f aca="false">H77/((($B$2-$A77)-C77+1)/(($B$2-$B$1)+1))</f>
        <v>0</v>
      </c>
      <c r="R77" s="24" t="n">
        <f aca="false">Q77*(((B77-A77)-D77+1)/(($B$2-$B$1)+1))</f>
        <v>0</v>
      </c>
      <c r="S77" s="26" t="n">
        <f aca="false">ROUNDUP(R77,0)</f>
        <v>0</v>
      </c>
      <c r="T77" s="26" t="n">
        <v>0</v>
      </c>
      <c r="U77" s="27" t="n">
        <f aca="false">(F77-O77)*$P77</f>
        <v>8321</v>
      </c>
      <c r="V77" s="27" t="n">
        <f aca="false">ROUNDDOWN(U77,0)</f>
        <v>8321</v>
      </c>
      <c r="W77" s="27" t="n">
        <f aca="false">V77*(($A77-$B$1)+($B$2-B77)+D77)/(($B$2-$B$1+1))</f>
        <v>4878.61369863014</v>
      </c>
      <c r="X77" s="27" t="n">
        <f aca="false">ROUNDUP(W77,0)</f>
        <v>4879</v>
      </c>
      <c r="Y77" s="27" t="n">
        <f aca="false">V77-X77-S77</f>
        <v>3442</v>
      </c>
      <c r="Z77" s="26" t="n">
        <f aca="false">IF(Y77&lt;0,0,(ROUNDDOWN(Y77,0)))</f>
        <v>3442</v>
      </c>
      <c r="AA77" s="26" t="n">
        <v>0</v>
      </c>
      <c r="AB77" s="24" t="n">
        <f aca="false">($H$1*P77)*((($M77-$A77)-D77+1)/(($B$2-$B$1+1)))</f>
        <v>1965.47945205479</v>
      </c>
      <c r="AC77" s="26" t="n">
        <f aca="false">ROUNDDOWN(AB77,0)</f>
        <v>1965</v>
      </c>
      <c r="AD77" s="26" t="n">
        <v>0</v>
      </c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5.75" hidden="false" customHeight="false" outlineLevel="0" collapsed="false">
      <c r="A78" s="18" t="n">
        <v>41459</v>
      </c>
      <c r="B78" s="43" t="n">
        <v>41654</v>
      </c>
      <c r="C78" s="44" t="n">
        <v>0</v>
      </c>
      <c r="D78" s="44" t="n">
        <v>0</v>
      </c>
      <c r="E78" s="19" t="n">
        <v>41275</v>
      </c>
      <c r="F78" s="20" t="n">
        <v>51423</v>
      </c>
      <c r="G78" s="20" t="n">
        <v>123</v>
      </c>
      <c r="H78" s="20" t="n">
        <f aca="false">'ADD 13-14'!Q78</f>
        <v>908</v>
      </c>
      <c r="I78" s="22" t="s">
        <v>40</v>
      </c>
      <c r="J78" s="23"/>
      <c r="K78" s="22" t="s">
        <v>48</v>
      </c>
      <c r="L78" s="22" t="s">
        <v>42</v>
      </c>
      <c r="M78" s="19" t="n">
        <v>41639</v>
      </c>
      <c r="N78" s="0"/>
      <c r="O78" s="24" t="n">
        <f aca="false">IF(G78&gt;$H$3,$H$3,G78)</f>
        <v>123</v>
      </c>
      <c r="P78" s="37" t="n">
        <v>0.35</v>
      </c>
      <c r="Q78" s="24" t="n">
        <f aca="false">H78/((($B$2-$A78)-C78+1)/(($B$2-$B$1)+1))</f>
        <v>1200.79710144928</v>
      </c>
      <c r="R78" s="24" t="n">
        <f aca="false">Q78*(((B78-A78)-D78+1)/(($B$2-$B$1)+1))</f>
        <v>644.811594202899</v>
      </c>
      <c r="S78" s="26" t="n">
        <f aca="false">ROUNDUP(R78,0)</f>
        <v>645</v>
      </c>
      <c r="T78" s="26" t="n">
        <v>0</v>
      </c>
      <c r="U78" s="27" t="n">
        <f aca="false">(F78-O78)*$P78</f>
        <v>17955</v>
      </c>
      <c r="V78" s="27" t="n">
        <f aca="false">ROUNDDOWN(U78,0)</f>
        <v>17955</v>
      </c>
      <c r="W78" s="27" t="n">
        <f aca="false">V78*(($A78-$B$1)+($B$2-B78)+D78)/(($B$2-$B$1+1))</f>
        <v>8313.41095890411</v>
      </c>
      <c r="X78" s="27" t="n">
        <f aca="false">ROUNDUP(W78,0)</f>
        <v>8314</v>
      </c>
      <c r="Y78" s="27" t="n">
        <f aca="false">V78-X78-S78</f>
        <v>8996</v>
      </c>
      <c r="Z78" s="26" t="n">
        <f aca="false">IF(Y78&lt;0,0,(ROUNDDOWN(Y78,0)))</f>
        <v>8996</v>
      </c>
      <c r="AA78" s="26" t="n">
        <v>0</v>
      </c>
      <c r="AB78" s="24" t="n">
        <f aca="false">($H$1*P78)*((($M78-$A78)-D78+1)/(($B$2-$B$1+1)))</f>
        <v>3662.15068493151</v>
      </c>
      <c r="AC78" s="26" t="n">
        <f aca="false">ROUNDDOWN(AB78,0)</f>
        <v>3662</v>
      </c>
      <c r="AD78" s="26" t="n">
        <v>0</v>
      </c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5.75" hidden="false" customHeight="false" outlineLevel="0" collapsed="false">
      <c r="A79" s="18" t="n">
        <v>41491</v>
      </c>
      <c r="B79" s="43" t="n">
        <v>41703</v>
      </c>
      <c r="C79" s="42" t="n">
        <v>0</v>
      </c>
      <c r="D79" s="42" t="n">
        <v>0</v>
      </c>
      <c r="E79" s="19" t="n">
        <v>41275</v>
      </c>
      <c r="F79" s="20" t="n">
        <v>67545</v>
      </c>
      <c r="G79" s="20" t="n">
        <v>99</v>
      </c>
      <c r="H79" s="20" t="n">
        <f aca="false">'ADD 13-14'!Q79</f>
        <v>0</v>
      </c>
      <c r="I79" s="22" t="s">
        <v>46</v>
      </c>
      <c r="J79" s="23"/>
      <c r="K79" s="22" t="s">
        <v>41</v>
      </c>
      <c r="L79" s="22" t="s">
        <v>42</v>
      </c>
      <c r="M79" s="19" t="n">
        <v>41688</v>
      </c>
      <c r="N79" s="0"/>
      <c r="O79" s="24" t="n">
        <f aca="false">IF(G79&gt;$H$3,$H$3,G79)</f>
        <v>99</v>
      </c>
      <c r="P79" s="37" t="n">
        <v>0.18</v>
      </c>
      <c r="Q79" s="24" t="n">
        <f aca="false">H79/((($B$2-$A79)-C79+1)/(($B$2-$B$1)+1))</f>
        <v>0</v>
      </c>
      <c r="R79" s="24" t="n">
        <f aca="false">Q79*(((B79-A79)-D79+1)/(($B$2-$B$1)+1))</f>
        <v>0</v>
      </c>
      <c r="S79" s="26" t="n">
        <f aca="false">ROUNDUP(R79,0)</f>
        <v>0</v>
      </c>
      <c r="T79" s="26" t="n">
        <v>0</v>
      </c>
      <c r="U79" s="27" t="n">
        <f aca="false">(F79-O79)*$P79</f>
        <v>12140.28</v>
      </c>
      <c r="V79" s="27" t="n">
        <f aca="false">ROUNDDOWN(U79,0)</f>
        <v>12140</v>
      </c>
      <c r="W79" s="27" t="n">
        <f aca="false">V79*(($A79-$B$1)+($B$2-B79)+D79)/(($B$2-$B$1+1))</f>
        <v>5055.56164383562</v>
      </c>
      <c r="X79" s="27" t="n">
        <f aca="false">ROUNDUP(W79,0)</f>
        <v>5056</v>
      </c>
      <c r="Y79" s="27" t="n">
        <f aca="false">V79-X79-S79</f>
        <v>7084</v>
      </c>
      <c r="Z79" s="26" t="n">
        <f aca="false">IF(Y79&lt;0,0,(ROUNDDOWN(Y79,0)))</f>
        <v>7084</v>
      </c>
      <c r="AA79" s="26" t="n">
        <v>0</v>
      </c>
      <c r="AB79" s="24" t="n">
        <f aca="false">($H$1*P79)*((($M79-$A79)-D79+1)/(($B$2-$B$1+1)))</f>
        <v>2060.28493150685</v>
      </c>
      <c r="AC79" s="26" t="n">
        <f aca="false">ROUNDDOWN(AB79,0)</f>
        <v>2060</v>
      </c>
      <c r="AD79" s="26" t="n">
        <v>0</v>
      </c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5.75" hidden="false" customHeight="false" outlineLevel="0" collapsed="false">
      <c r="A80" s="18" t="n">
        <v>41523</v>
      </c>
      <c r="B80" s="18" t="n">
        <v>41689</v>
      </c>
      <c r="C80" s="42" t="n">
        <v>0</v>
      </c>
      <c r="D80" s="42" t="n">
        <v>0</v>
      </c>
      <c r="E80" s="19" t="n">
        <v>41275</v>
      </c>
      <c r="F80" s="20" t="n">
        <v>44765</v>
      </c>
      <c r="G80" s="20" t="n">
        <v>5456</v>
      </c>
      <c r="H80" s="20" t="n">
        <f aca="false">'ADD 13-14'!Q80</f>
        <v>105</v>
      </c>
      <c r="I80" s="22" t="s">
        <v>46</v>
      </c>
      <c r="J80" s="23"/>
      <c r="K80" s="22" t="s">
        <v>44</v>
      </c>
      <c r="L80" s="22" t="s">
        <v>42</v>
      </c>
      <c r="M80" s="19" t="n">
        <v>41674</v>
      </c>
      <c r="N80" s="0"/>
      <c r="O80" s="24" t="n">
        <f aca="false">IF(G80&gt;$H$3,$H$3,G80)</f>
        <v>5000</v>
      </c>
      <c r="P80" s="37" t="n">
        <v>0.28</v>
      </c>
      <c r="Q80" s="24" t="n">
        <f aca="false">H80/((($B$2-$A80)-C80+1)/(($B$2-$B$1)+1))</f>
        <v>180.778301886792</v>
      </c>
      <c r="R80" s="24" t="n">
        <f aca="false">Q80*(((B80-A80)-D80+1)/(($B$2-$B$1)+1))</f>
        <v>82.7122641509434</v>
      </c>
      <c r="S80" s="26" t="n">
        <f aca="false">ROUNDUP(R80,0)</f>
        <v>83</v>
      </c>
      <c r="T80" s="26" t="n">
        <v>0</v>
      </c>
      <c r="U80" s="27" t="n">
        <f aca="false">(F80-O80)*$P80</f>
        <v>11134.2</v>
      </c>
      <c r="V80" s="27" t="n">
        <f aca="false">ROUNDDOWN(U80,0)</f>
        <v>11134</v>
      </c>
      <c r="W80" s="27" t="n">
        <f aca="false">V80*(($A80-$B$1)+($B$2-B80)+D80)/(($B$2-$B$1+1))</f>
        <v>6039.81369863014</v>
      </c>
      <c r="X80" s="27" t="n">
        <f aca="false">ROUNDUP(W80,0)</f>
        <v>6040</v>
      </c>
      <c r="Y80" s="27" t="n">
        <f aca="false">V80-X80-S80</f>
        <v>5011</v>
      </c>
      <c r="Z80" s="26" t="n">
        <f aca="false">IF(Y80&lt;0,0,(ROUNDDOWN(Y80,0)))</f>
        <v>5011</v>
      </c>
      <c r="AA80" s="26" t="n">
        <v>0</v>
      </c>
      <c r="AB80" s="24" t="n">
        <f aca="false">($H$1*P80)*((($M80-$A80)-D80+1)/(($B$2-$B$1+1)))</f>
        <v>2460.31780821918</v>
      </c>
      <c r="AC80" s="26" t="n">
        <f aca="false">ROUNDDOWN(AB80,0)</f>
        <v>2460</v>
      </c>
      <c r="AD80" s="26" t="n">
        <v>0</v>
      </c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.75" hidden="false" customHeight="false" outlineLevel="0" collapsed="false">
      <c r="A81" s="18" t="n">
        <v>41554</v>
      </c>
      <c r="B81" s="18" t="n">
        <v>41730</v>
      </c>
      <c r="C81" s="42" t="n">
        <v>0</v>
      </c>
      <c r="D81" s="42" t="n">
        <v>0</v>
      </c>
      <c r="E81" s="28" t="n">
        <v>35797</v>
      </c>
      <c r="F81" s="20" t="n">
        <v>51423</v>
      </c>
      <c r="G81" s="20" t="n">
        <v>0</v>
      </c>
      <c r="H81" s="20" t="n">
        <f aca="false">'ADD 13-14'!Q81</f>
        <v>0</v>
      </c>
      <c r="I81" s="22" t="s">
        <v>46</v>
      </c>
      <c r="J81" s="23"/>
      <c r="K81" s="22" t="s">
        <v>48</v>
      </c>
      <c r="L81" s="22" t="s">
        <v>42</v>
      </c>
      <c r="M81" s="19" t="n">
        <v>41715</v>
      </c>
      <c r="N81" s="0"/>
      <c r="O81" s="24" t="n">
        <f aca="false">IF(G81&gt;$H$3,$H$3,G81)</f>
        <v>0</v>
      </c>
      <c r="P81" s="37" t="n">
        <v>0.35</v>
      </c>
      <c r="Q81" s="24" t="n">
        <f aca="false">H81/((($B$2-$A81)-C81+1)/(($B$2-$B$1)+1))</f>
        <v>0</v>
      </c>
      <c r="R81" s="24" t="n">
        <f aca="false">Q81*(((B81-A81)-D81+1)/(($B$2-$B$1)+1))</f>
        <v>0</v>
      </c>
      <c r="S81" s="26" t="n">
        <f aca="false">ROUNDUP(R81,0)</f>
        <v>0</v>
      </c>
      <c r="T81" s="26" t="n">
        <v>0</v>
      </c>
      <c r="U81" s="27" t="n">
        <f aca="false">(F81-O81)*$P81</f>
        <v>17998.05</v>
      </c>
      <c r="V81" s="27" t="n">
        <f aca="false">ROUNDDOWN(U81,0)</f>
        <v>17998</v>
      </c>
      <c r="W81" s="27" t="n">
        <f aca="false">V81*(($A81-$B$1)+($B$2-B81)+D81)/(($B$2-$B$1+1))</f>
        <v>9270.20273972603</v>
      </c>
      <c r="X81" s="27" t="n">
        <f aca="false">ROUNDUP(W81,0)</f>
        <v>9271</v>
      </c>
      <c r="Y81" s="27" t="n">
        <f aca="false">V81-X81-S81</f>
        <v>8727</v>
      </c>
      <c r="Z81" s="26" t="n">
        <f aca="false">IF(Y81&lt;0,0,(ROUNDDOWN(Y81,0)))</f>
        <v>8727</v>
      </c>
      <c r="AA81" s="26" t="n">
        <v>0</v>
      </c>
      <c r="AB81" s="24" t="n">
        <f aca="false">($H$1*P81)*((($M81-$A81)-D81+1)/(($B$2-$B$1+1)))</f>
        <v>3277.72602739726</v>
      </c>
      <c r="AC81" s="26" t="n">
        <f aca="false">ROUNDDOWN(AB81,0)</f>
        <v>3277</v>
      </c>
      <c r="AD81" s="26" t="n">
        <v>0</v>
      </c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5.75" hidden="false" customHeight="false" outlineLevel="0" collapsed="false">
      <c r="A82" s="18" t="n">
        <v>41396</v>
      </c>
      <c r="B82" s="18" t="n">
        <v>41589</v>
      </c>
      <c r="C82" s="44" t="n">
        <v>0</v>
      </c>
      <c r="D82" s="44" t="n">
        <v>0</v>
      </c>
      <c r="E82" s="19" t="n">
        <v>32874</v>
      </c>
      <c r="F82" s="20" t="n">
        <v>25446</v>
      </c>
      <c r="G82" s="20" t="n">
        <v>0</v>
      </c>
      <c r="H82" s="20" t="n">
        <f aca="false">'ADD 13-14'!Q82</f>
        <v>1004</v>
      </c>
      <c r="I82" s="22" t="s">
        <v>40</v>
      </c>
      <c r="J82" s="23"/>
      <c r="K82" s="22" t="s">
        <v>41</v>
      </c>
      <c r="L82" s="22" t="s">
        <v>42</v>
      </c>
      <c r="M82" s="19" t="n">
        <v>41574</v>
      </c>
      <c r="N82" s="0"/>
      <c r="O82" s="24" t="n">
        <f aca="false">IF(G82&gt;$H$3,$H$3,G82)</f>
        <v>0</v>
      </c>
      <c r="P82" s="25" t="n">
        <v>0.15</v>
      </c>
      <c r="Q82" s="24" t="n">
        <f aca="false">H82/((($B$2-$A82)-C82+1)/(($B$2-$B$1)+1))</f>
        <v>1081.00294985251</v>
      </c>
      <c r="R82" s="24" t="n">
        <f aca="false">Q82*(((B82-A82)-D82+1)/(($B$2-$B$1)+1))</f>
        <v>574.560471976401</v>
      </c>
      <c r="S82" s="26" t="n">
        <f aca="false">ROUNDUP(R82,0)</f>
        <v>575</v>
      </c>
      <c r="T82" s="26" t="n">
        <v>0</v>
      </c>
      <c r="U82" s="27" t="n">
        <f aca="false">(F82-O82)*$P82</f>
        <v>3816.9</v>
      </c>
      <c r="V82" s="27" t="n">
        <f aca="false">ROUNDDOWN(U82,0)</f>
        <v>3816</v>
      </c>
      <c r="W82" s="27" t="n">
        <f aca="false">V82*(($A82-$B$1)+($B$2-B82)+D82)/(($B$2-$B$1+1))</f>
        <v>1787.7698630137</v>
      </c>
      <c r="X82" s="27" t="n">
        <f aca="false">ROUNDUP(W82,0)</f>
        <v>1788</v>
      </c>
      <c r="Y82" s="27" t="n">
        <f aca="false">V82-X82-S82</f>
        <v>1453</v>
      </c>
      <c r="Z82" s="26" t="n">
        <f aca="false">IF(Y82&lt;0,0,(ROUNDDOWN(Y82,0)))</f>
        <v>1453</v>
      </c>
      <c r="AA82" s="26" t="n">
        <v>0</v>
      </c>
      <c r="AB82" s="24" t="n">
        <f aca="false">($H$1*P82)*((($M82-$A82)-D82+1)/(($B$2-$B$1+1)))</f>
        <v>1552.15068493151</v>
      </c>
      <c r="AC82" s="26" t="n">
        <f aca="false">ROUNDDOWN(AB82,0)</f>
        <v>1552</v>
      </c>
      <c r="AD82" s="26" t="n">
        <v>0</v>
      </c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5.75" hidden="false" customHeight="false" outlineLevel="0" collapsed="false">
      <c r="A83" s="18" t="n">
        <v>41428</v>
      </c>
      <c r="B83" s="43" t="n">
        <v>41578</v>
      </c>
      <c r="C83" s="42" t="n">
        <v>0</v>
      </c>
      <c r="D83" s="42" t="n">
        <v>0</v>
      </c>
      <c r="E83" s="19" t="n">
        <v>35795</v>
      </c>
      <c r="F83" s="20" t="n">
        <v>33656</v>
      </c>
      <c r="G83" s="20" t="n">
        <v>147</v>
      </c>
      <c r="H83" s="20" t="n">
        <f aca="false">'ADD 13-14'!Q83</f>
        <v>0</v>
      </c>
      <c r="I83" s="22" t="s">
        <v>40</v>
      </c>
      <c r="J83" s="23"/>
      <c r="K83" s="22" t="s">
        <v>44</v>
      </c>
      <c r="L83" s="22" t="s">
        <v>42</v>
      </c>
      <c r="M83" s="19" t="n">
        <v>41563</v>
      </c>
      <c r="N83" s="0"/>
      <c r="O83" s="24" t="n">
        <f aca="false">IF(G83&gt;$H$3,$H$3,G83)</f>
        <v>147</v>
      </c>
      <c r="P83" s="25" t="n">
        <v>0.22</v>
      </c>
      <c r="Q83" s="24" t="n">
        <f aca="false">H83/((($B$2-$A83)-C83+1)/(($B$2-$B$1)+1))</f>
        <v>0</v>
      </c>
      <c r="R83" s="24" t="n">
        <f aca="false">Q83*(((B83-A83)-D83+1)/(($B$2-$B$1)+1))</f>
        <v>0</v>
      </c>
      <c r="S83" s="26" t="n">
        <f aca="false">ROUNDUP(R83,0)</f>
        <v>0</v>
      </c>
      <c r="T83" s="26" t="n">
        <v>0</v>
      </c>
      <c r="U83" s="27" t="n">
        <f aca="false">(F83-O83)*$P83</f>
        <v>7371.98</v>
      </c>
      <c r="V83" s="27" t="n">
        <f aca="false">ROUNDDOWN(U83,0)</f>
        <v>7371</v>
      </c>
      <c r="W83" s="27" t="n">
        <f aca="false">V83*(($A83-$B$1)+($B$2-B83)+D83)/(($B$2-$B$1+1))</f>
        <v>4321.62739726027</v>
      </c>
      <c r="X83" s="27" t="n">
        <f aca="false">ROUNDUP(W83,0)</f>
        <v>4322</v>
      </c>
      <c r="Y83" s="27" t="n">
        <f aca="false">V83-X83-S83</f>
        <v>3049</v>
      </c>
      <c r="Z83" s="26" t="n">
        <f aca="false">IF(Y83&lt;0,0,(ROUNDDOWN(Y83,0)))</f>
        <v>3049</v>
      </c>
      <c r="AA83" s="26" t="n">
        <v>0</v>
      </c>
      <c r="AB83" s="24" t="n">
        <f aca="false">($H$1*P83)*((($M83-$A83)-D83+1)/(($B$2-$B$1+1)))</f>
        <v>1729.62191780822</v>
      </c>
      <c r="AC83" s="26" t="n">
        <f aca="false">ROUNDDOWN(AB83,0)</f>
        <v>1729</v>
      </c>
      <c r="AD83" s="26" t="n">
        <v>0</v>
      </c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5.75" hidden="false" customHeight="false" outlineLevel="0" collapsed="false">
      <c r="A84" s="18" t="n">
        <v>41459</v>
      </c>
      <c r="B84" s="43" t="n">
        <v>41654</v>
      </c>
      <c r="C84" s="42" t="n">
        <v>0</v>
      </c>
      <c r="D84" s="42" t="n">
        <v>0</v>
      </c>
      <c r="E84" s="19" t="n">
        <v>33939</v>
      </c>
      <c r="F84" s="20" t="n">
        <v>51423</v>
      </c>
      <c r="G84" s="20" t="n">
        <v>3735</v>
      </c>
      <c r="H84" s="20" t="n">
        <f aca="false">'ADD 13-14'!Q84</f>
        <v>1815</v>
      </c>
      <c r="I84" s="22" t="s">
        <v>40</v>
      </c>
      <c r="J84" s="23"/>
      <c r="K84" s="22" t="s">
        <v>48</v>
      </c>
      <c r="L84" s="22" t="s">
        <v>42</v>
      </c>
      <c r="M84" s="19" t="n">
        <v>41639</v>
      </c>
      <c r="N84" s="0"/>
      <c r="O84" s="24" t="n">
        <f aca="false">IF(G84&gt;$H$3,$H$3,G84)</f>
        <v>3735</v>
      </c>
      <c r="P84" s="25" t="n">
        <v>0.32</v>
      </c>
      <c r="Q84" s="24" t="n">
        <f aca="false">H84/((($B$2-$A84)-C84+1)/(($B$2-$B$1)+1))</f>
        <v>2400.27173913044</v>
      </c>
      <c r="R84" s="24" t="n">
        <f aca="false">Q84*(((B84-A84)-D84+1)/(($B$2-$B$1)+1))</f>
        <v>1288.91304347826</v>
      </c>
      <c r="S84" s="26" t="n">
        <f aca="false">ROUNDUP(R84,0)</f>
        <v>1289</v>
      </c>
      <c r="T84" s="26" t="n">
        <v>0</v>
      </c>
      <c r="U84" s="27" t="n">
        <f aca="false">(F84-O84)*$P84</f>
        <v>15260.16</v>
      </c>
      <c r="V84" s="27" t="n">
        <f aca="false">ROUNDDOWN(U84,0)</f>
        <v>15260</v>
      </c>
      <c r="W84" s="27" t="n">
        <f aca="false">V84*(($A84-$B$1)+($B$2-B84)+D84)/(($B$2-$B$1+1))</f>
        <v>7065.58904109589</v>
      </c>
      <c r="X84" s="27" t="n">
        <f aca="false">ROUNDUP(W84,0)</f>
        <v>7066</v>
      </c>
      <c r="Y84" s="27" t="n">
        <f aca="false">V84-X84-S84</f>
        <v>6905</v>
      </c>
      <c r="Z84" s="26" t="n">
        <f aca="false">IF(Y84&lt;0,0,(ROUNDDOWN(Y84,0)))</f>
        <v>6905</v>
      </c>
      <c r="AA84" s="26" t="n">
        <v>0</v>
      </c>
      <c r="AB84" s="24" t="n">
        <f aca="false">($H$1*P84)*((($M84-$A84)-D84+1)/(($B$2-$B$1+1)))</f>
        <v>3348.25205479452</v>
      </c>
      <c r="AC84" s="26" t="n">
        <f aca="false">ROUNDDOWN(AB84,0)</f>
        <v>3348</v>
      </c>
      <c r="AD84" s="26" t="n">
        <v>0</v>
      </c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5.75" hidden="false" customHeight="false" outlineLevel="0" collapsed="false">
      <c r="A85" s="18" t="n">
        <v>41491</v>
      </c>
      <c r="B85" s="43" t="n">
        <v>41703</v>
      </c>
      <c r="C85" s="42" t="n">
        <v>0</v>
      </c>
      <c r="D85" s="42" t="n">
        <v>0</v>
      </c>
      <c r="E85" s="19" t="n">
        <v>35795</v>
      </c>
      <c r="F85" s="20" t="n">
        <v>67545</v>
      </c>
      <c r="G85" s="20" t="n">
        <v>53</v>
      </c>
      <c r="H85" s="20" t="n">
        <f aca="false">'ADD 13-14'!Q85</f>
        <v>0</v>
      </c>
      <c r="I85" s="22" t="s">
        <v>46</v>
      </c>
      <c r="J85" s="23"/>
      <c r="K85" s="22" t="s">
        <v>41</v>
      </c>
      <c r="L85" s="22" t="s">
        <v>42</v>
      </c>
      <c r="M85" s="19" t="n">
        <v>41688</v>
      </c>
      <c r="N85" s="0"/>
      <c r="O85" s="24" t="n">
        <f aca="false">IF(G85&gt;$H$3,$H$3,G85)</f>
        <v>53</v>
      </c>
      <c r="P85" s="25" t="n">
        <v>0.15</v>
      </c>
      <c r="Q85" s="24" t="n">
        <f aca="false">H85/((($B$2-$A85)-C85+1)/(($B$2-$B$1)+1))</f>
        <v>0</v>
      </c>
      <c r="R85" s="24" t="n">
        <f aca="false">Q85*(((B85-A85)-D85+1)/(($B$2-$B$1)+1))</f>
        <v>0</v>
      </c>
      <c r="S85" s="26" t="n">
        <f aca="false">ROUNDUP(R85,0)</f>
        <v>0</v>
      </c>
      <c r="T85" s="26" t="n">
        <v>0</v>
      </c>
      <c r="U85" s="27" t="n">
        <f aca="false">(F85-O85)*$P85</f>
        <v>10123.8</v>
      </c>
      <c r="V85" s="27" t="n">
        <f aca="false">ROUNDDOWN(U85,0)</f>
        <v>10123</v>
      </c>
      <c r="W85" s="27" t="n">
        <f aca="false">V85*(($A85-$B$1)+($B$2-B85)+D85)/(($B$2-$B$1+1))</f>
        <v>4215.60547945206</v>
      </c>
      <c r="X85" s="27" t="n">
        <f aca="false">ROUNDUP(W85,0)</f>
        <v>4216</v>
      </c>
      <c r="Y85" s="27" t="n">
        <f aca="false">V85-X85-S85</f>
        <v>5907</v>
      </c>
      <c r="Z85" s="26" t="n">
        <f aca="false">IF(Y85&lt;0,0,(ROUNDDOWN(Y85,0)))</f>
        <v>5907</v>
      </c>
      <c r="AA85" s="26" t="n">
        <v>0</v>
      </c>
      <c r="AB85" s="24" t="n">
        <f aca="false">($H$1*P85)*((($M85-$A85)-D85+1)/(($B$2-$B$1+1)))</f>
        <v>1716.90410958904</v>
      </c>
      <c r="AC85" s="26" t="n">
        <f aca="false">ROUNDDOWN(AB85,0)</f>
        <v>1716</v>
      </c>
      <c r="AD85" s="26" t="n">
        <v>0</v>
      </c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5.75" hidden="false" customHeight="false" outlineLevel="0" collapsed="false">
      <c r="A86" s="18" t="n">
        <v>41523</v>
      </c>
      <c r="B86" s="18" t="n">
        <v>41689</v>
      </c>
      <c r="C86" s="42" t="n">
        <v>0</v>
      </c>
      <c r="D86" s="42" t="n">
        <v>0</v>
      </c>
      <c r="E86" s="19" t="n">
        <v>35034</v>
      </c>
      <c r="F86" s="20" t="n">
        <v>44765</v>
      </c>
      <c r="G86" s="20" t="n">
        <v>0</v>
      </c>
      <c r="H86" s="20" t="n">
        <f aca="false">'ADD 13-14'!Q86</f>
        <v>0</v>
      </c>
      <c r="I86" s="22" t="s">
        <v>46</v>
      </c>
      <c r="J86" s="23"/>
      <c r="K86" s="22" t="s">
        <v>44</v>
      </c>
      <c r="L86" s="22" t="s">
        <v>42</v>
      </c>
      <c r="M86" s="19" t="n">
        <v>41674</v>
      </c>
      <c r="N86" s="0"/>
      <c r="O86" s="24" t="n">
        <f aca="false">IF(G86&gt;$H$3,$H$3,G86)</f>
        <v>0</v>
      </c>
      <c r="P86" s="25" t="n">
        <v>0.22</v>
      </c>
      <c r="Q86" s="24" t="n">
        <f aca="false">H86/((($B$2-$A86)-C86+1)/(($B$2-$B$1)+1))</f>
        <v>0</v>
      </c>
      <c r="R86" s="24" t="n">
        <f aca="false">Q86*(((B86-A86)-D86+1)/(($B$2-$B$1)+1))</f>
        <v>0</v>
      </c>
      <c r="S86" s="26" t="n">
        <f aca="false">ROUNDUP(R86,0)</f>
        <v>0</v>
      </c>
      <c r="T86" s="26" t="n">
        <v>0</v>
      </c>
      <c r="U86" s="27" t="n">
        <f aca="false">(F86-O86)*$P86</f>
        <v>9848.3</v>
      </c>
      <c r="V86" s="27" t="n">
        <f aca="false">ROUNDDOWN(U86,0)</f>
        <v>9848</v>
      </c>
      <c r="W86" s="27" t="n">
        <f aca="false">V86*(($A86-$B$1)+($B$2-B86)+D86)/(($B$2-$B$1+1))</f>
        <v>5342.20273972603</v>
      </c>
      <c r="X86" s="27" t="n">
        <f aca="false">ROUNDUP(W86,0)</f>
        <v>5343</v>
      </c>
      <c r="Y86" s="27" t="n">
        <f aca="false">V86-X86-S86</f>
        <v>4505</v>
      </c>
      <c r="Z86" s="26" t="n">
        <f aca="false">IF(Y86&lt;0,0,(ROUNDDOWN(Y86,0)))</f>
        <v>4505</v>
      </c>
      <c r="AA86" s="26" t="n">
        <v>0</v>
      </c>
      <c r="AB86" s="24" t="n">
        <f aca="false">($H$1*P86)*((($M86-$A86)-D86+1)/(($B$2-$B$1+1)))</f>
        <v>1933.10684931507</v>
      </c>
      <c r="AC86" s="26" t="n">
        <f aca="false">ROUNDDOWN(AB86,0)</f>
        <v>1933</v>
      </c>
      <c r="AD86" s="26" t="n">
        <v>0</v>
      </c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5.75" hidden="false" customHeight="false" outlineLevel="0" collapsed="false">
      <c r="A87" s="18" t="n">
        <v>41554</v>
      </c>
      <c r="B87" s="18" t="n">
        <v>41730</v>
      </c>
      <c r="C87" s="42" t="n">
        <v>0</v>
      </c>
      <c r="D87" s="42" t="n">
        <v>0</v>
      </c>
      <c r="E87" s="19" t="n">
        <v>35795</v>
      </c>
      <c r="F87" s="20" t="n">
        <v>51423</v>
      </c>
      <c r="G87" s="20" t="n">
        <v>284</v>
      </c>
      <c r="H87" s="20" t="n">
        <f aca="false">'ADD 13-14'!Q87</f>
        <v>90</v>
      </c>
      <c r="I87" s="22" t="s">
        <v>46</v>
      </c>
      <c r="J87" s="23"/>
      <c r="K87" s="22" t="s">
        <v>48</v>
      </c>
      <c r="L87" s="22" t="s">
        <v>42</v>
      </c>
      <c r="M87" s="19" t="n">
        <v>41715</v>
      </c>
      <c r="N87" s="0"/>
      <c r="O87" s="24" t="n">
        <f aca="false">IF(G87&gt;$H$3,$H$3,G87)</f>
        <v>284</v>
      </c>
      <c r="P87" s="25" t="n">
        <v>0.32</v>
      </c>
      <c r="Q87" s="24" t="n">
        <f aca="false">H87/((($B$2-$A87)-C87+1)/(($B$2-$B$1)+1))</f>
        <v>181.491712707182</v>
      </c>
      <c r="R87" s="24" t="n">
        <f aca="false">Q87*(((B87-A87)-D87+1)/(($B$2-$B$1)+1))</f>
        <v>88.0110497237569</v>
      </c>
      <c r="S87" s="26" t="n">
        <f aca="false">ROUNDUP(R87,0)</f>
        <v>89</v>
      </c>
      <c r="T87" s="26" t="n">
        <v>0</v>
      </c>
      <c r="U87" s="27" t="n">
        <f aca="false">(F87-O87)*$P87</f>
        <v>16364.48</v>
      </c>
      <c r="V87" s="27" t="n">
        <f aca="false">ROUNDDOWN(U87,0)</f>
        <v>16364</v>
      </c>
      <c r="W87" s="27" t="n">
        <f aca="false">V87*(($A87-$B$1)+($B$2-B87)+D87)/(($B$2-$B$1+1))</f>
        <v>8428.58082191781</v>
      </c>
      <c r="X87" s="27" t="n">
        <f aca="false">ROUNDUP(W87,0)</f>
        <v>8429</v>
      </c>
      <c r="Y87" s="27" t="n">
        <f aca="false">V87-X87-S87</f>
        <v>7846</v>
      </c>
      <c r="Z87" s="26" t="n">
        <f aca="false">IF(Y87&lt;0,0,(ROUNDDOWN(Y87,0)))</f>
        <v>7846</v>
      </c>
      <c r="AA87" s="26" t="n">
        <v>0</v>
      </c>
      <c r="AB87" s="24" t="n">
        <f aca="false">($H$1*P87)*((($M87-$A87)-D87+1)/(($B$2-$B$1+1)))</f>
        <v>2996.77808219178</v>
      </c>
      <c r="AC87" s="26" t="n">
        <f aca="false">ROUNDDOWN(AB87,0)</f>
        <v>2996</v>
      </c>
      <c r="AD87" s="26" t="n">
        <v>0</v>
      </c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2.95" hidden="false" customHeight="true" outlineLevel="0" collapsed="false">
      <c r="A88" s="18" t="n">
        <v>41617</v>
      </c>
      <c r="B88" s="43" t="n">
        <v>41703</v>
      </c>
      <c r="C88" s="42" t="n">
        <v>0</v>
      </c>
      <c r="D88" s="42" t="n">
        <v>0</v>
      </c>
      <c r="E88" s="28" t="n">
        <v>36161</v>
      </c>
      <c r="F88" s="20" t="n">
        <v>71222</v>
      </c>
      <c r="G88" s="20" t="n">
        <v>7000</v>
      </c>
      <c r="H88" s="20" t="n">
        <f aca="false">'ADD 13-14'!Q88</f>
        <v>169</v>
      </c>
      <c r="I88" s="22" t="s">
        <v>46</v>
      </c>
      <c r="J88" s="23" t="n">
        <v>105</v>
      </c>
      <c r="K88" s="22" t="s">
        <v>41</v>
      </c>
      <c r="L88" s="22" t="s">
        <v>49</v>
      </c>
      <c r="M88" s="0"/>
      <c r="N88" s="0"/>
      <c r="O88" s="24" t="n">
        <f aca="false">IF(G88&gt;$H$3,$H$3,G88)</f>
        <v>5000</v>
      </c>
      <c r="P88" s="37" t="n">
        <v>0.16</v>
      </c>
      <c r="Q88" s="24" t="n">
        <f aca="false">H88/((($B$2-$A88)-C88+1)/(($B$2-$B$1)+1))</f>
        <v>522.754237288136</v>
      </c>
      <c r="R88" s="24" t="n">
        <f aca="false">Q88*(((B88-A88)-D88+1)/(($B$2-$B$1)+1))</f>
        <v>124.601694915254</v>
      </c>
      <c r="S88" s="26" t="n">
        <f aca="false">ROUNDUP(R88,0)</f>
        <v>125</v>
      </c>
      <c r="T88" s="26" t="n">
        <v>0</v>
      </c>
      <c r="U88" s="27" t="n">
        <f aca="false">(F88-O88)*$P88</f>
        <v>10595.52</v>
      </c>
      <c r="V88" s="27" t="n">
        <f aca="false">ROUNDDOWN(U88,0)</f>
        <v>10595</v>
      </c>
      <c r="W88" s="27" t="n">
        <f aca="false">V88*(($A88-$B$1)+($B$2-B88)+D88)/(($B$2-$B$1+1))</f>
        <v>8069.61643835616</v>
      </c>
      <c r="X88" s="27" t="n">
        <f aca="false">ROUNDUP(W88,0)</f>
        <v>8070</v>
      </c>
      <c r="Y88" s="27" t="n">
        <f aca="false">V88-X88-S88</f>
        <v>2400</v>
      </c>
      <c r="Z88" s="26" t="n">
        <f aca="false">IF(Y88&lt;0,0,(ROUNDDOWN(Y88,0)))</f>
        <v>2400</v>
      </c>
      <c r="AA88" s="26" t="n">
        <v>0</v>
      </c>
      <c r="AB88" s="24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5.75" hidden="false" customHeight="false" outlineLevel="0" collapsed="false">
      <c r="A89" s="18" t="n">
        <v>41370</v>
      </c>
      <c r="B89" s="18" t="n">
        <v>41689</v>
      </c>
      <c r="C89" s="44" t="n">
        <v>0</v>
      </c>
      <c r="D89" s="44" t="n">
        <v>2</v>
      </c>
      <c r="E89" s="19" t="n">
        <v>40923</v>
      </c>
      <c r="F89" s="20" t="n">
        <v>28000</v>
      </c>
      <c r="G89" s="20" t="n">
        <v>153</v>
      </c>
      <c r="H89" s="20" t="n">
        <f aca="false">'ADD 13-14'!Q89</f>
        <v>1930</v>
      </c>
      <c r="I89" s="22" t="s">
        <v>46</v>
      </c>
      <c r="J89" s="23" t="n">
        <v>135</v>
      </c>
      <c r="K89" s="22" t="s">
        <v>41</v>
      </c>
      <c r="L89" s="22" t="s">
        <v>49</v>
      </c>
      <c r="M89" s="0"/>
      <c r="N89" s="0"/>
      <c r="O89" s="24" t="n">
        <f aca="false">IF(G89&gt;$H$3,$H$3,G89)</f>
        <v>153</v>
      </c>
      <c r="P89" s="37" t="n">
        <v>0.22</v>
      </c>
      <c r="Q89" s="24" t="n">
        <f aca="false">H89/((($B$2-$A89)-C89+1)/(($B$2-$B$1)+1))</f>
        <v>1930</v>
      </c>
      <c r="R89" s="24" t="n">
        <f aca="false">Q89*(((B89-A89)-D89+1)/(($B$2-$B$1)+1))</f>
        <v>1681.47945205479</v>
      </c>
      <c r="S89" s="26" t="n">
        <f aca="false">ROUNDUP(R89,0)</f>
        <v>1682</v>
      </c>
      <c r="T89" s="26" t="n">
        <v>0</v>
      </c>
      <c r="U89" s="27" t="n">
        <f aca="false">(F89-O89)*$P89</f>
        <v>6126.34</v>
      </c>
      <c r="V89" s="27" t="n">
        <f aca="false">ROUNDDOWN(U89,0)</f>
        <v>6126</v>
      </c>
      <c r="W89" s="27" t="n">
        <f aca="false">V89*(($A89-$B$1)+($B$2-B89)+D89)/(($B$2-$B$1+1))</f>
        <v>788.827397260274</v>
      </c>
      <c r="X89" s="27" t="n">
        <f aca="false">ROUNDUP(W89,0)</f>
        <v>789</v>
      </c>
      <c r="Y89" s="27" t="n">
        <f aca="false">V89-X89-S89</f>
        <v>3655</v>
      </c>
      <c r="Z89" s="26" t="n">
        <f aca="false">IF(Y89&lt;0,0,(ROUNDDOWN(Y89,0)))</f>
        <v>3655</v>
      </c>
      <c r="AA89" s="26" t="n">
        <v>0</v>
      </c>
      <c r="AB89" s="24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5.75" hidden="false" customHeight="false" outlineLevel="0" collapsed="false">
      <c r="A90" s="18" t="n">
        <v>41459</v>
      </c>
      <c r="B90" s="18" t="n">
        <v>41730</v>
      </c>
      <c r="C90" s="42" t="n">
        <v>0</v>
      </c>
      <c r="D90" s="42" t="n">
        <v>0</v>
      </c>
      <c r="E90" s="28" t="n">
        <v>35797</v>
      </c>
      <c r="F90" s="20" t="n">
        <v>51423</v>
      </c>
      <c r="G90" s="20" t="n">
        <v>9000</v>
      </c>
      <c r="H90" s="20" t="n">
        <f aca="false">'ADD 13-14'!Q90</f>
        <v>1183</v>
      </c>
      <c r="I90" s="22" t="s">
        <v>46</v>
      </c>
      <c r="J90" s="23" t="n">
        <v>150</v>
      </c>
      <c r="K90" s="22" t="s">
        <v>44</v>
      </c>
      <c r="L90" s="22" t="s">
        <v>49</v>
      </c>
      <c r="M90" s="0"/>
      <c r="N90" s="0"/>
      <c r="O90" s="24" t="n">
        <f aca="false">IF(G90&gt;$H$3,$H$3,G90)</f>
        <v>5000</v>
      </c>
      <c r="P90" s="37" t="n">
        <v>0.25</v>
      </c>
      <c r="Q90" s="24" t="n">
        <f aca="false">H90/((($B$2-$A90)-C90+1)/(($B$2-$B$1)+1))</f>
        <v>1564.47463768116</v>
      </c>
      <c r="R90" s="24" t="n">
        <f aca="false">Q90*(((B90-A90)-D90+1)/(($B$2-$B$1)+1))</f>
        <v>1165.85507246377</v>
      </c>
      <c r="S90" s="26" t="n">
        <f aca="false">ROUNDUP(R90,0)</f>
        <v>1166</v>
      </c>
      <c r="T90" s="26" t="n">
        <v>0</v>
      </c>
      <c r="U90" s="27" t="n">
        <f aca="false">(F90-O90)*$P90</f>
        <v>11605.75</v>
      </c>
      <c r="V90" s="27" t="n">
        <f aca="false">ROUNDDOWN(U90,0)</f>
        <v>11605</v>
      </c>
      <c r="W90" s="27" t="n">
        <f aca="false">V90*(($A90-$B$1)+($B$2-B90)+D90)/(($B$2-$B$1+1))</f>
        <v>2956.8904109589</v>
      </c>
      <c r="X90" s="27" t="n">
        <f aca="false">ROUNDUP(W90,0)</f>
        <v>2957</v>
      </c>
      <c r="Y90" s="27" t="n">
        <f aca="false">V90-X90-S90</f>
        <v>7482</v>
      </c>
      <c r="Z90" s="26" t="n">
        <f aca="false">IF(Y90&lt;0,0,(ROUNDDOWN(Y90,0)))</f>
        <v>7482</v>
      </c>
      <c r="AA90" s="26" t="n">
        <v>0</v>
      </c>
      <c r="AB90" s="24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5.75" hidden="false" customHeight="false" outlineLevel="0" collapsed="false">
      <c r="A91" s="18" t="n">
        <v>41487</v>
      </c>
      <c r="B91" s="18" t="n">
        <v>41730</v>
      </c>
      <c r="C91" s="44" t="n">
        <v>0</v>
      </c>
      <c r="D91" s="44" t="n">
        <v>0</v>
      </c>
      <c r="E91" s="19" t="n">
        <v>40923</v>
      </c>
      <c r="F91" s="20" t="n">
        <v>34987</v>
      </c>
      <c r="G91" s="20" t="n">
        <v>0</v>
      </c>
      <c r="H91" s="20" t="n">
        <f aca="false">'ADD 13-14'!Q91</f>
        <v>142</v>
      </c>
      <c r="I91" s="22" t="s">
        <v>40</v>
      </c>
      <c r="J91" s="23" t="n">
        <v>94</v>
      </c>
      <c r="K91" s="22" t="s">
        <v>41</v>
      </c>
      <c r="L91" s="22" t="s">
        <v>49</v>
      </c>
      <c r="M91" s="0"/>
      <c r="N91" s="0"/>
      <c r="O91" s="24" t="n">
        <f aca="false">IF(G91&gt;$H$3,$H$3,G91)</f>
        <v>0</v>
      </c>
      <c r="P91" s="37" t="n">
        <v>0.1</v>
      </c>
      <c r="Q91" s="24" t="n">
        <f aca="false">H91/((($B$2-$A91)-C91+1)/(($B$2-$B$1)+1))</f>
        <v>208.991935483871</v>
      </c>
      <c r="R91" s="24" t="n">
        <f aca="false">Q91*(((B91-A91)-D91+1)/(($B$2-$B$1)+1))</f>
        <v>139.709677419355</v>
      </c>
      <c r="S91" s="26" t="n">
        <f aca="false">ROUNDUP(R91,0)</f>
        <v>140</v>
      </c>
      <c r="T91" s="26" t="n">
        <v>0</v>
      </c>
      <c r="U91" s="27" t="n">
        <f aca="false">(F91-O91)*$P91</f>
        <v>3498.7</v>
      </c>
      <c r="V91" s="27" t="n">
        <f aca="false">ROUNDDOWN(U91,0)</f>
        <v>3498</v>
      </c>
      <c r="W91" s="27" t="n">
        <f aca="false">V91*(($A91-$B$1)+($B$2-B91)+D91)/(($B$2-$B$1+1))</f>
        <v>1159.61095890411</v>
      </c>
      <c r="X91" s="27" t="n">
        <f aca="false">ROUNDUP(W91,0)</f>
        <v>1160</v>
      </c>
      <c r="Y91" s="27" t="n">
        <f aca="false">V91-X91-S91</f>
        <v>2198</v>
      </c>
      <c r="Z91" s="26" t="n">
        <f aca="false">IF(Y91&lt;0,0,(ROUNDDOWN(Y91,0)))</f>
        <v>2198</v>
      </c>
      <c r="AA91" s="26" t="n">
        <v>0</v>
      </c>
      <c r="AB91" s="24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5.75" hidden="false" customHeight="false" outlineLevel="0" collapsed="false">
      <c r="A92" s="18" t="n">
        <v>41564</v>
      </c>
      <c r="B92" s="43" t="n">
        <v>41734</v>
      </c>
      <c r="C92" s="42" t="n">
        <v>0</v>
      </c>
      <c r="D92" s="42" t="n">
        <v>0</v>
      </c>
      <c r="E92" s="19" t="n">
        <v>35796</v>
      </c>
      <c r="F92" s="20" t="n">
        <v>85674</v>
      </c>
      <c r="G92" s="20" t="n">
        <v>0</v>
      </c>
      <c r="H92" s="20" t="n">
        <f aca="false">'ADD 13-14'!Q92</f>
        <v>196</v>
      </c>
      <c r="I92" s="22" t="s">
        <v>40</v>
      </c>
      <c r="J92" s="23" t="n">
        <v>100</v>
      </c>
      <c r="K92" s="22" t="s">
        <v>41</v>
      </c>
      <c r="L92" s="22" t="s">
        <v>49</v>
      </c>
      <c r="M92" s="0"/>
      <c r="N92" s="0"/>
      <c r="O92" s="24" t="n">
        <f aca="false">IF(G92&gt;$H$3,$H$3,G92)</f>
        <v>0</v>
      </c>
      <c r="P92" s="37" t="n">
        <v>0.12</v>
      </c>
      <c r="Q92" s="24" t="n">
        <f aca="false">H92/((($B$2-$A92)-C92+1)/(($B$2-$B$1)+1))</f>
        <v>418.362573099415</v>
      </c>
      <c r="R92" s="24" t="n">
        <f aca="false">Q92*(((B92-A92)-D92+1)/(($B$2-$B$1)+1))</f>
        <v>196</v>
      </c>
      <c r="S92" s="26" t="n">
        <f aca="false">ROUNDUP(R92,0)</f>
        <v>196</v>
      </c>
      <c r="T92" s="26" t="n">
        <v>0</v>
      </c>
      <c r="U92" s="27" t="n">
        <f aca="false">(F92-O92)*$P92</f>
        <v>10280.88</v>
      </c>
      <c r="V92" s="27" t="n">
        <f aca="false">ROUNDDOWN(U92,0)</f>
        <v>10280</v>
      </c>
      <c r="W92" s="27" t="n">
        <f aca="false">V92*(($A92-$B$1)+($B$2-B92)+D92)/(($B$2-$B$1+1))</f>
        <v>5463.8904109589</v>
      </c>
      <c r="X92" s="27" t="n">
        <f aca="false">ROUNDUP(W92,0)</f>
        <v>5464</v>
      </c>
      <c r="Y92" s="27" t="n">
        <f aca="false">V92-X92-S92</f>
        <v>4620</v>
      </c>
      <c r="Z92" s="26" t="n">
        <f aca="false">IF(Y92&lt;0,0,(ROUNDDOWN(Y92,0)))</f>
        <v>4620</v>
      </c>
      <c r="AA92" s="26" t="n">
        <v>0</v>
      </c>
      <c r="AB92" s="24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5.75" hidden="false" customHeight="false" outlineLevel="0" collapsed="false">
      <c r="A93" s="18" t="n">
        <v>41589</v>
      </c>
      <c r="B93" s="43" t="n">
        <v>41703</v>
      </c>
      <c r="C93" s="42" t="n">
        <v>0</v>
      </c>
      <c r="D93" s="42" t="n">
        <v>0</v>
      </c>
      <c r="E93" s="28" t="n">
        <v>35797</v>
      </c>
      <c r="F93" s="20" t="n">
        <v>63546</v>
      </c>
      <c r="G93" s="20" t="n">
        <v>0</v>
      </c>
      <c r="H93" s="20" t="n">
        <f aca="false">'ADD 13-14'!Q93</f>
        <v>209</v>
      </c>
      <c r="I93" s="22" t="s">
        <v>40</v>
      </c>
      <c r="J93" s="23" t="n">
        <v>105</v>
      </c>
      <c r="K93" s="22" t="s">
        <v>41</v>
      </c>
      <c r="L93" s="22" t="s">
        <v>49</v>
      </c>
      <c r="M93" s="0"/>
      <c r="N93" s="0"/>
      <c r="O93" s="24" t="n">
        <f aca="false">IF(G93&gt;$H$3,$H$3,G93)</f>
        <v>0</v>
      </c>
      <c r="P93" s="37" t="n">
        <v>0.13</v>
      </c>
      <c r="Q93" s="24" t="n">
        <f aca="false">H93/((($B$2-$A93)-C93+1)/(($B$2-$B$1)+1))</f>
        <v>522.5</v>
      </c>
      <c r="R93" s="24" t="n">
        <f aca="false">Q93*(((B93-A93)-D93+1)/(($B$2-$B$1)+1))</f>
        <v>164.623287671233</v>
      </c>
      <c r="S93" s="26" t="n">
        <f aca="false">ROUNDUP(R93,0)</f>
        <v>165</v>
      </c>
      <c r="T93" s="26" t="n">
        <v>0</v>
      </c>
      <c r="U93" s="27" t="n">
        <f aca="false">(F93-O93)*$P93</f>
        <v>8260.98</v>
      </c>
      <c r="V93" s="27" t="n">
        <f aca="false">ROUNDDOWN(U93,0)</f>
        <v>8260</v>
      </c>
      <c r="W93" s="27" t="n">
        <f aca="false">V93*(($A93-$B$1)+($B$2-B93)+D93)/(($B$2-$B$1+1))</f>
        <v>5657.53424657534</v>
      </c>
      <c r="X93" s="27" t="n">
        <f aca="false">ROUNDUP(W93,0)</f>
        <v>5658</v>
      </c>
      <c r="Y93" s="27" t="n">
        <f aca="false">V93-X93-S93</f>
        <v>2437</v>
      </c>
      <c r="Z93" s="26" t="n">
        <f aca="false">IF(Y93&lt;0,0,(ROUNDDOWN(Y93,0)))</f>
        <v>2437</v>
      </c>
      <c r="AA93" s="26" t="n">
        <v>0</v>
      </c>
      <c r="AB93" s="24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5.75" hidden="false" customHeight="false" outlineLevel="0" collapsed="false">
      <c r="A94" s="18" t="n">
        <v>41617</v>
      </c>
      <c r="B94" s="18" t="n">
        <v>41689</v>
      </c>
      <c r="C94" s="42" t="n">
        <v>0</v>
      </c>
      <c r="D94" s="42" t="n">
        <v>4</v>
      </c>
      <c r="E94" s="19" t="n">
        <v>41275</v>
      </c>
      <c r="F94" s="20" t="n">
        <v>87654</v>
      </c>
      <c r="G94" s="20" t="n">
        <v>6500</v>
      </c>
      <c r="H94" s="20" t="n">
        <f aca="false">'ADD 13-14'!Q94</f>
        <v>371</v>
      </c>
      <c r="I94" s="22" t="s">
        <v>40</v>
      </c>
      <c r="J94" s="23" t="n">
        <v>145</v>
      </c>
      <c r="K94" s="22" t="s">
        <v>41</v>
      </c>
      <c r="L94" s="22" t="s">
        <v>49</v>
      </c>
      <c r="M94" s="0"/>
      <c r="N94" s="0"/>
      <c r="O94" s="24" t="n">
        <f aca="false">IF(G94&gt;$H$3,$H$3,G94)</f>
        <v>5000</v>
      </c>
      <c r="P94" s="37" t="n">
        <v>0.21</v>
      </c>
      <c r="Q94" s="24" t="n">
        <f aca="false">H94/((($B$2-$A94)-C94+1)/(($B$2-$B$1)+1))</f>
        <v>1147.58474576271</v>
      </c>
      <c r="R94" s="24" t="n">
        <f aca="false">Q94*(((B94-A94)-D94+1)/(($B$2-$B$1)+1))</f>
        <v>216.940677966102</v>
      </c>
      <c r="S94" s="26" t="n">
        <f aca="false">ROUNDUP(R94,0)</f>
        <v>217</v>
      </c>
      <c r="T94" s="26" t="n">
        <v>0</v>
      </c>
      <c r="U94" s="27" t="n">
        <f aca="false">(F94-O94)*$P94</f>
        <v>17357.34</v>
      </c>
      <c r="V94" s="27" t="n">
        <f aca="false">ROUNDDOWN(U94,0)</f>
        <v>17357</v>
      </c>
      <c r="W94" s="27" t="n">
        <f aca="false">V94*(($A94-$B$1)+($B$2-B94)+D94)/(($B$2-$B$1+1))</f>
        <v>14075.8136986301</v>
      </c>
      <c r="X94" s="27" t="n">
        <f aca="false">ROUNDUP(W94,0)</f>
        <v>14076</v>
      </c>
      <c r="Y94" s="27" t="n">
        <f aca="false">V94-X94-S94</f>
        <v>3064</v>
      </c>
      <c r="Z94" s="26" t="n">
        <f aca="false">IF(Y94&lt;0,0,(ROUNDDOWN(Y94,0)))</f>
        <v>3064</v>
      </c>
      <c r="AA94" s="26" t="n">
        <v>0</v>
      </c>
      <c r="AB94" s="24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5.75" hidden="false" customHeight="false" outlineLevel="0" collapsed="false">
      <c r="A95" s="18" t="n">
        <v>41370</v>
      </c>
      <c r="B95" s="18" t="n">
        <v>41589</v>
      </c>
      <c r="C95" s="42" t="n">
        <v>0</v>
      </c>
      <c r="D95" s="42" t="n">
        <v>0</v>
      </c>
      <c r="E95" s="19" t="n">
        <v>40923</v>
      </c>
      <c r="F95" s="20" t="n">
        <v>14675</v>
      </c>
      <c r="G95" s="20" t="n">
        <v>0</v>
      </c>
      <c r="H95" s="20" t="n">
        <f aca="false">'ADD 13-14'!Q95</f>
        <v>1200</v>
      </c>
      <c r="I95" s="22" t="s">
        <v>40</v>
      </c>
      <c r="J95" s="23" t="n">
        <v>155</v>
      </c>
      <c r="K95" s="22" t="s">
        <v>41</v>
      </c>
      <c r="L95" s="22" t="s">
        <v>49</v>
      </c>
      <c r="M95" s="0"/>
      <c r="N95" s="0"/>
      <c r="O95" s="24" t="n">
        <f aca="false">IF(G95&gt;$H$3,$H$3,G95)</f>
        <v>0</v>
      </c>
      <c r="P95" s="37" t="n">
        <v>0.23</v>
      </c>
      <c r="Q95" s="24" t="n">
        <f aca="false">H95/((($B$2-$A95)-C95+1)/(($B$2-$B$1)+1))</f>
        <v>1200</v>
      </c>
      <c r="R95" s="24" t="n">
        <f aca="false">Q95*(((B95-A95)-D95+1)/(($B$2-$B$1)+1))</f>
        <v>723.287671232877</v>
      </c>
      <c r="S95" s="26" t="n">
        <f aca="false">ROUNDUP(R95,0)</f>
        <v>724</v>
      </c>
      <c r="T95" s="26" t="n">
        <v>0</v>
      </c>
      <c r="U95" s="27" t="n">
        <f aca="false">(F95-O95)*$P95</f>
        <v>3375.25</v>
      </c>
      <c r="V95" s="27" t="n">
        <f aca="false">ROUNDDOWN(U95,0)</f>
        <v>3375</v>
      </c>
      <c r="W95" s="27" t="n">
        <f aca="false">V95*(($A95-$B$1)+($B$2-B95)+D95)/(($B$2-$B$1+1))</f>
        <v>1340.75342465753</v>
      </c>
      <c r="X95" s="27" t="n">
        <f aca="false">ROUNDUP(W95,0)</f>
        <v>1341</v>
      </c>
      <c r="Y95" s="27" t="n">
        <f aca="false">V95-X95-S95</f>
        <v>1310</v>
      </c>
      <c r="Z95" s="26" t="n">
        <f aca="false">IF(Y95&lt;0,0,(ROUNDDOWN(Y95,0)))</f>
        <v>1310</v>
      </c>
      <c r="AA95" s="26" t="n">
        <v>0</v>
      </c>
      <c r="AB95" s="24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5.75" hidden="false" customHeight="false" outlineLevel="0" collapsed="false">
      <c r="A96" s="18" t="n">
        <v>41586</v>
      </c>
      <c r="B96" s="43" t="n">
        <v>41703</v>
      </c>
      <c r="C96" s="42" t="n">
        <v>1</v>
      </c>
      <c r="D96" s="42" t="n">
        <v>0</v>
      </c>
      <c r="E96" s="19" t="n">
        <v>35796</v>
      </c>
      <c r="F96" s="20" t="n">
        <v>85674</v>
      </c>
      <c r="G96" s="20" t="n">
        <v>11500</v>
      </c>
      <c r="H96" s="20" t="n">
        <f aca="false">'ADD 13-14'!Q96</f>
        <v>0</v>
      </c>
      <c r="I96" s="22" t="s">
        <v>40</v>
      </c>
      <c r="J96" s="23" t="n">
        <v>190</v>
      </c>
      <c r="K96" s="22" t="s">
        <v>45</v>
      </c>
      <c r="L96" s="22" t="s">
        <v>49</v>
      </c>
      <c r="M96" s="0"/>
      <c r="N96" s="0"/>
      <c r="O96" s="24" t="n">
        <f aca="false">IF(G96&gt;$H$3,$H$3,G96)</f>
        <v>5000</v>
      </c>
      <c r="P96" s="37" t="n">
        <v>0.3</v>
      </c>
      <c r="Q96" s="24" t="n">
        <f aca="false">H96/((($B$2-$A96)-C96+1)/(($B$2-$B$1)+1))</f>
        <v>0</v>
      </c>
      <c r="R96" s="24" t="n">
        <f aca="false">Q96*(((B96-A96)-D96+1)/(($B$2-$B$1)+1))</f>
        <v>0</v>
      </c>
      <c r="S96" s="26" t="n">
        <f aca="false">ROUNDUP(R96,0)</f>
        <v>0</v>
      </c>
      <c r="T96" s="26" t="n">
        <v>0</v>
      </c>
      <c r="U96" s="27" t="n">
        <f aca="false">(F96-O96)*$P96</f>
        <v>24202.2</v>
      </c>
      <c r="V96" s="27" t="n">
        <f aca="false">ROUNDDOWN(U96,0)</f>
        <v>24202</v>
      </c>
      <c r="W96" s="27" t="n">
        <f aca="false">V96*(($A96-$B$1)+($B$2-B96)+D96)/(($B$2-$B$1+1))</f>
        <v>16377.7917808219</v>
      </c>
      <c r="X96" s="27" t="n">
        <f aca="false">ROUNDUP(W96,0)</f>
        <v>16378</v>
      </c>
      <c r="Y96" s="27" t="n">
        <f aca="false">V96-X96-S96</f>
        <v>7824</v>
      </c>
      <c r="Z96" s="26" t="n">
        <f aca="false">IF(Y96&lt;0,0,(ROUNDDOWN(Y96,0)))</f>
        <v>7824</v>
      </c>
      <c r="AA96" s="26" t="n">
        <v>0</v>
      </c>
      <c r="AB96" s="24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5.75" hidden="false" customHeight="false" outlineLevel="0" collapsed="false">
      <c r="A97" s="18" t="n">
        <v>41649</v>
      </c>
      <c r="B97" s="18" t="n">
        <v>41689</v>
      </c>
      <c r="C97" s="44" t="n">
        <v>0</v>
      </c>
      <c r="D97" s="44" t="n">
        <v>1</v>
      </c>
      <c r="E97" s="28" t="n">
        <v>36161</v>
      </c>
      <c r="F97" s="20" t="n">
        <v>28000</v>
      </c>
      <c r="G97" s="20" t="n">
        <v>88</v>
      </c>
      <c r="H97" s="20" t="n">
        <f aca="false">'ADD 13-14'!Q97</f>
        <v>0</v>
      </c>
      <c r="I97" s="22" t="s">
        <v>40</v>
      </c>
      <c r="J97" s="23" t="n">
        <v>200</v>
      </c>
      <c r="K97" s="22" t="s">
        <v>45</v>
      </c>
      <c r="L97" s="22" t="s">
        <v>49</v>
      </c>
      <c r="M97" s="0"/>
      <c r="N97" s="0"/>
      <c r="O97" s="24" t="n">
        <f aca="false">IF(G97&gt;$H$3,$H$3,G97)</f>
        <v>88</v>
      </c>
      <c r="P97" s="37" t="n">
        <v>0.32</v>
      </c>
      <c r="Q97" s="24" t="n">
        <f aca="false">H97/((($B$2-$A97)-C97+1)/(($B$2-$B$1)+1))</f>
        <v>0</v>
      </c>
      <c r="R97" s="24" t="n">
        <f aca="false">Q97*(((B97-A97)-D97+1)/(($B$2-$B$1)+1))</f>
        <v>0</v>
      </c>
      <c r="S97" s="26" t="n">
        <f aca="false">ROUNDUP(R97,0)</f>
        <v>0</v>
      </c>
      <c r="T97" s="26" t="n">
        <v>0</v>
      </c>
      <c r="U97" s="27" t="n">
        <f aca="false">(F97-O97)*$P97</f>
        <v>8931.84</v>
      </c>
      <c r="V97" s="27" t="n">
        <f aca="false">ROUNDDOWN(U97,0)</f>
        <v>8931</v>
      </c>
      <c r="W97" s="27" t="n">
        <f aca="false">V97*(($A97-$B$1)+($B$2-B97)+D97)/(($B$2-$B$1+1))</f>
        <v>7952.2602739726</v>
      </c>
      <c r="X97" s="27" t="n">
        <f aca="false">ROUNDUP(W97,0)</f>
        <v>7953</v>
      </c>
      <c r="Y97" s="27" t="n">
        <f aca="false">V97-X97-S97</f>
        <v>978</v>
      </c>
      <c r="Z97" s="26" t="n">
        <f aca="false">IF(Y97&lt;0,0,(ROUNDDOWN(Y97,0)))</f>
        <v>978</v>
      </c>
      <c r="AA97" s="26" t="n">
        <v>0</v>
      </c>
      <c r="AB97" s="24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5.75" hidden="false" customHeight="false" outlineLevel="0" collapsed="false">
      <c r="A98" s="18" t="n">
        <v>41710</v>
      </c>
      <c r="B98" s="43" t="n">
        <v>41734</v>
      </c>
      <c r="C98" s="42" t="n">
        <v>0</v>
      </c>
      <c r="D98" s="42" t="n">
        <v>7</v>
      </c>
      <c r="E98" s="19" t="n">
        <v>40854</v>
      </c>
      <c r="F98" s="20" t="n">
        <v>25000</v>
      </c>
      <c r="G98" s="20" t="n">
        <v>200</v>
      </c>
      <c r="H98" s="20" t="n">
        <f aca="false">'ADD 13-14'!Q98</f>
        <v>13</v>
      </c>
      <c r="I98" s="22" t="s">
        <v>40</v>
      </c>
      <c r="J98" s="23" t="n">
        <v>210</v>
      </c>
      <c r="K98" s="22" t="s">
        <v>45</v>
      </c>
      <c r="L98" s="22" t="s">
        <v>49</v>
      </c>
      <c r="M98" s="0"/>
      <c r="N98" s="0"/>
      <c r="O98" s="24" t="n">
        <f aca="false">IF(G98&gt;$H$3,$H$3,G98)</f>
        <v>200</v>
      </c>
      <c r="P98" s="37" t="n">
        <v>0.34</v>
      </c>
      <c r="Q98" s="24" t="n">
        <f aca="false">H98/((($B$2-$A98)-C98+1)/(($B$2-$B$1)+1))</f>
        <v>189.8</v>
      </c>
      <c r="R98" s="24" t="n">
        <f aca="false">Q98*(((B98-A98)-D98+1)/(($B$2-$B$1)+1))</f>
        <v>9.36</v>
      </c>
      <c r="S98" s="26" t="n">
        <f aca="false">ROUNDUP(R98,0)</f>
        <v>10</v>
      </c>
      <c r="T98" s="26" t="n">
        <v>0</v>
      </c>
      <c r="U98" s="27" t="n">
        <f aca="false">(F98-O98)*$P98</f>
        <v>8432</v>
      </c>
      <c r="V98" s="27" t="n">
        <f aca="false">ROUNDDOWN(U98,0)</f>
        <v>8432</v>
      </c>
      <c r="W98" s="27" t="n">
        <f aca="false">V98*(($A98-$B$1)+($B$2-B98)+D98)/(($B$2-$B$1+1))</f>
        <v>8016.17534246575</v>
      </c>
      <c r="X98" s="27" t="n">
        <f aca="false">ROUNDUP(W98,0)</f>
        <v>8017</v>
      </c>
      <c r="Y98" s="27" t="n">
        <f aca="false">V98-X98-S98</f>
        <v>405</v>
      </c>
      <c r="Z98" s="26" t="n">
        <f aca="false">IF(Y98&lt;0,0,(ROUNDDOWN(Y98,0)))</f>
        <v>405</v>
      </c>
      <c r="AA98" s="26" t="n">
        <v>0</v>
      </c>
      <c r="AB98" s="24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5.75" hidden="false" customHeight="false" outlineLevel="0" collapsed="false">
      <c r="A99" s="18" t="n">
        <v>41370</v>
      </c>
      <c r="B99" s="18" t="n">
        <v>41689</v>
      </c>
      <c r="C99" s="42" t="n">
        <v>0</v>
      </c>
      <c r="D99" s="42" t="n">
        <v>0</v>
      </c>
      <c r="E99" s="19" t="n">
        <v>41275</v>
      </c>
      <c r="F99" s="20" t="n">
        <v>67545</v>
      </c>
      <c r="G99" s="20" t="n">
        <v>0</v>
      </c>
      <c r="H99" s="20" t="n">
        <f aca="false">'ADD 13-14'!Q99</f>
        <v>1200</v>
      </c>
      <c r="I99" s="22" t="s">
        <v>46</v>
      </c>
      <c r="J99" s="23" t="n">
        <v>155</v>
      </c>
      <c r="K99" s="22" t="s">
        <v>44</v>
      </c>
      <c r="L99" s="22" t="s">
        <v>49</v>
      </c>
      <c r="M99" s="0"/>
      <c r="N99" s="0"/>
      <c r="O99" s="24" t="n">
        <f aca="false">IF(G99&gt;$H$3,$H$3,G99)</f>
        <v>0</v>
      </c>
      <c r="P99" s="37" t="n">
        <v>0.26</v>
      </c>
      <c r="Q99" s="24" t="n">
        <f aca="false">H99/((($B$2-$A99)-C99+1)/(($B$2-$B$1)+1))</f>
        <v>1200</v>
      </c>
      <c r="R99" s="24" t="n">
        <f aca="false">Q99*(((B99-A99)-D99+1)/(($B$2-$B$1)+1))</f>
        <v>1052.05479452055</v>
      </c>
      <c r="S99" s="26" t="n">
        <f aca="false">ROUNDUP(R99,0)</f>
        <v>1053</v>
      </c>
      <c r="T99" s="26" t="n">
        <v>0</v>
      </c>
      <c r="U99" s="27" t="n">
        <f aca="false">(F99-O99)*$P99</f>
        <v>17561.7</v>
      </c>
      <c r="V99" s="27" t="n">
        <f aca="false">ROUNDDOWN(U99,0)</f>
        <v>17561</v>
      </c>
      <c r="W99" s="27" t="n">
        <f aca="false">V99*(($A99-$B$1)+($B$2-B99)+D99)/(($B$2-$B$1+1))</f>
        <v>2165.05479452055</v>
      </c>
      <c r="X99" s="27" t="n">
        <f aca="false">ROUNDUP(W99,0)</f>
        <v>2166</v>
      </c>
      <c r="Y99" s="27" t="n">
        <f aca="false">V99-X99-S99</f>
        <v>14342</v>
      </c>
      <c r="Z99" s="26" t="n">
        <f aca="false">IF(Y99&lt;0,0,(ROUNDDOWN(Y99,0)))</f>
        <v>14342</v>
      </c>
      <c r="AA99" s="26" t="n">
        <v>0</v>
      </c>
      <c r="AB99" s="24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5.75" hidden="false" customHeight="false" outlineLevel="0" collapsed="false">
      <c r="A100" s="18" t="n">
        <v>41396</v>
      </c>
      <c r="B100" s="18" t="n">
        <v>41589</v>
      </c>
      <c r="C100" s="44" t="n">
        <v>0</v>
      </c>
      <c r="D100" s="44" t="n">
        <v>0</v>
      </c>
      <c r="E100" s="19" t="n">
        <v>41275</v>
      </c>
      <c r="F100" s="20" t="n">
        <v>12322</v>
      </c>
      <c r="G100" s="20" t="n">
        <v>0</v>
      </c>
      <c r="H100" s="20" t="n">
        <f aca="false">'ADD 13-14'!Q100</f>
        <v>0</v>
      </c>
      <c r="I100" s="22" t="s">
        <v>46</v>
      </c>
      <c r="J100" s="23" t="n">
        <v>160</v>
      </c>
      <c r="K100" s="22" t="s">
        <v>44</v>
      </c>
      <c r="L100" s="22" t="s">
        <v>49</v>
      </c>
      <c r="M100" s="0"/>
      <c r="N100" s="0"/>
      <c r="O100" s="24" t="n">
        <f aca="false">IF(G100&gt;$H$3,$H$3,G100)</f>
        <v>0</v>
      </c>
      <c r="P100" s="37" t="n">
        <v>0.27</v>
      </c>
      <c r="Q100" s="24" t="n">
        <f aca="false">H100/((($B$2-$A100)-C100+1)/(($B$2-$B$1)+1))</f>
        <v>0</v>
      </c>
      <c r="R100" s="24" t="n">
        <f aca="false">Q100*(((B100-A100)-D100+1)/(($B$2-$B$1)+1))</f>
        <v>0</v>
      </c>
      <c r="S100" s="26" t="n">
        <f aca="false">ROUNDUP(R100,0)</f>
        <v>0</v>
      </c>
      <c r="T100" s="26" t="n">
        <v>0</v>
      </c>
      <c r="U100" s="27" t="n">
        <f aca="false">(F100-O100)*$P100</f>
        <v>3326.94</v>
      </c>
      <c r="V100" s="27" t="n">
        <f aca="false">ROUNDDOWN(U100,0)</f>
        <v>3326</v>
      </c>
      <c r="W100" s="27" t="n">
        <f aca="false">V100*(($A100-$B$1)+($B$2-B100)+D100)/(($B$2-$B$1+1))</f>
        <v>1558.20821917808</v>
      </c>
      <c r="X100" s="27" t="n">
        <f aca="false">ROUNDUP(W100,0)</f>
        <v>1559</v>
      </c>
      <c r="Y100" s="27" t="n">
        <f aca="false">V100-X100-S100</f>
        <v>1767</v>
      </c>
      <c r="Z100" s="26" t="n">
        <f aca="false">IF(Y100&lt;0,0,(ROUNDDOWN(Y100,0)))</f>
        <v>1767</v>
      </c>
      <c r="AA100" s="26" t="n">
        <v>0</v>
      </c>
      <c r="AB100" s="24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5.75" hidden="false" customHeight="false" outlineLevel="0" collapsed="false">
      <c r="A101" s="18" t="n">
        <v>41710</v>
      </c>
      <c r="B101" s="43" t="n">
        <v>41730</v>
      </c>
      <c r="C101" s="42" t="n">
        <v>0</v>
      </c>
      <c r="D101" s="42" t="n">
        <v>0</v>
      </c>
      <c r="E101" s="19" t="n">
        <v>40923</v>
      </c>
      <c r="F101" s="20" t="n">
        <v>87654</v>
      </c>
      <c r="G101" s="20" t="n">
        <v>10000</v>
      </c>
      <c r="H101" s="20" t="n">
        <f aca="false">'ADD 13-14'!Q101</f>
        <v>13</v>
      </c>
      <c r="I101" s="22" t="s">
        <v>46</v>
      </c>
      <c r="J101" s="23" t="n">
        <v>210</v>
      </c>
      <c r="K101" s="22" t="s">
        <v>45</v>
      </c>
      <c r="L101" s="22" t="s">
        <v>49</v>
      </c>
      <c r="M101" s="0"/>
      <c r="N101" s="0"/>
      <c r="O101" s="24" t="n">
        <f aca="false">IF(G101&gt;$H$3,$H$3,G101)</f>
        <v>5000</v>
      </c>
      <c r="P101" s="37" t="n">
        <v>0.35</v>
      </c>
      <c r="Q101" s="24" t="n">
        <f aca="false">H101/((($B$2-$A101)-C101+1)/(($B$2-$B$1)+1))</f>
        <v>189.8</v>
      </c>
      <c r="R101" s="24" t="n">
        <f aca="false">Q101*(((B101-A101)-D101+1)/(($B$2-$B$1)+1))</f>
        <v>10.92</v>
      </c>
      <c r="S101" s="26" t="n">
        <f aca="false">ROUNDUP(R101,0)</f>
        <v>11</v>
      </c>
      <c r="T101" s="26" t="n">
        <v>0</v>
      </c>
      <c r="U101" s="27" t="n">
        <f aca="false">(F101-O101)*$P101</f>
        <v>28928.9</v>
      </c>
      <c r="V101" s="27" t="n">
        <f aca="false">ROUNDDOWN(U101,0)</f>
        <v>28928</v>
      </c>
      <c r="W101" s="27" t="n">
        <f aca="false">V101*(($A101-$B$1)+($B$2-B101)+D101)/(($B$2-$B$1+1))</f>
        <v>27263.6493150685</v>
      </c>
      <c r="X101" s="27" t="n">
        <f aca="false">ROUNDUP(W101,0)</f>
        <v>27264</v>
      </c>
      <c r="Y101" s="27" t="n">
        <f aca="false">V101-X101-S101</f>
        <v>1653</v>
      </c>
      <c r="Z101" s="26" t="n">
        <f aca="false">IF(Y101&lt;0,0,(ROUNDDOWN(Y101,0)))</f>
        <v>1653</v>
      </c>
      <c r="AA101" s="26" t="n">
        <v>0</v>
      </c>
      <c r="AB101" s="24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5.75" hidden="false" customHeight="false" outlineLevel="0" collapsed="false">
      <c r="A102" s="18" t="n">
        <v>41640</v>
      </c>
      <c r="B102" s="43" t="n">
        <v>41654</v>
      </c>
      <c r="C102" s="42" t="n">
        <v>0</v>
      </c>
      <c r="D102" s="42" t="n">
        <v>0</v>
      </c>
      <c r="E102" s="19" t="n">
        <v>40854</v>
      </c>
      <c r="F102" s="20" t="n">
        <v>22987</v>
      </c>
      <c r="G102" s="20" t="n">
        <v>0</v>
      </c>
      <c r="H102" s="20" t="n">
        <f aca="false">'ADD 13-14'!Q102</f>
        <v>0</v>
      </c>
      <c r="I102" s="22" t="s">
        <v>46</v>
      </c>
      <c r="J102" s="23" t="n">
        <v>215</v>
      </c>
      <c r="K102" s="22" t="s">
        <v>45</v>
      </c>
      <c r="L102" s="22" t="s">
        <v>49</v>
      </c>
      <c r="M102" s="0"/>
      <c r="N102" s="0"/>
      <c r="O102" s="24" t="n">
        <f aca="false">IF(G102&gt;$H$3,$H$3,G102)</f>
        <v>0</v>
      </c>
      <c r="P102" s="37" t="n">
        <v>0.35</v>
      </c>
      <c r="Q102" s="24" t="n">
        <f aca="false">H102/((($B$2-$A102)-C102+1)/(($B$2-$B$1)+1))</f>
        <v>0</v>
      </c>
      <c r="R102" s="24" t="n">
        <f aca="false">Q102*(((B102-A102)-D102+1)/(($B$2-$B$1)+1))</f>
        <v>0</v>
      </c>
      <c r="S102" s="26" t="n">
        <f aca="false">ROUNDUP(R102,0)</f>
        <v>0</v>
      </c>
      <c r="T102" s="26" t="n">
        <v>0</v>
      </c>
      <c r="U102" s="27" t="n">
        <f aca="false">(F102-O102)*$P102</f>
        <v>8045.45</v>
      </c>
      <c r="V102" s="27" t="n">
        <f aca="false">ROUNDDOWN(U102,0)</f>
        <v>8045</v>
      </c>
      <c r="W102" s="27" t="n">
        <f aca="false">V102*(($A102-$B$1)+($B$2-B102)+D102)/(($B$2-$B$1+1))</f>
        <v>7714.38356164384</v>
      </c>
      <c r="X102" s="27" t="n">
        <f aca="false">ROUNDUP(W102,0)</f>
        <v>7715</v>
      </c>
      <c r="Y102" s="27" t="n">
        <f aca="false">V102-X102-S102</f>
        <v>330</v>
      </c>
      <c r="Z102" s="26" t="n">
        <f aca="false">IF(Y102&lt;0,0,(ROUNDDOWN(Y102,0)))</f>
        <v>330</v>
      </c>
      <c r="AA102" s="26" t="n">
        <v>0</v>
      </c>
      <c r="AB102" s="24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5.75" hidden="false" customHeight="false" outlineLevel="0" collapsed="false">
      <c r="A103" s="18" t="n">
        <v>41491</v>
      </c>
      <c r="B103" s="43" t="n">
        <v>41703</v>
      </c>
      <c r="C103" s="42" t="n">
        <v>0</v>
      </c>
      <c r="D103" s="42" t="n">
        <v>33</v>
      </c>
      <c r="E103" s="28" t="n">
        <v>35797</v>
      </c>
      <c r="F103" s="20" t="n">
        <v>25446</v>
      </c>
      <c r="G103" s="20" t="n">
        <v>125</v>
      </c>
      <c r="H103" s="20" t="n">
        <f aca="false">'ADD 13-14'!Q103</f>
        <v>803</v>
      </c>
      <c r="I103" s="22" t="s">
        <v>40</v>
      </c>
      <c r="J103" s="23" t="n">
        <v>220</v>
      </c>
      <c r="K103" s="22" t="s">
        <v>45</v>
      </c>
      <c r="L103" s="22" t="s">
        <v>49</v>
      </c>
      <c r="M103" s="0"/>
      <c r="N103" s="0"/>
      <c r="O103" s="24" t="n">
        <f aca="false">IF(G103&gt;$H$3,$H$3,G103)</f>
        <v>125</v>
      </c>
      <c r="P103" s="37" t="n">
        <v>0.35</v>
      </c>
      <c r="Q103" s="24" t="n">
        <f aca="false">H103/((($B$2-$A103)-C103+1)/(($B$2-$B$1)+1))</f>
        <v>1201.20901639344</v>
      </c>
      <c r="R103" s="24" t="n">
        <f aca="false">Q103*(((B103-A103)-D103+1)/(($B$2-$B$1)+1))</f>
        <v>592.377049180328</v>
      </c>
      <c r="S103" s="26" t="n">
        <f aca="false">ROUNDUP(R103,0)</f>
        <v>593</v>
      </c>
      <c r="T103" s="26" t="n">
        <v>0</v>
      </c>
      <c r="U103" s="27" t="n">
        <f aca="false">(F103-O103)*$P103</f>
        <v>8862.35</v>
      </c>
      <c r="V103" s="27" t="n">
        <f aca="false">ROUNDDOWN(U103,0)</f>
        <v>8862</v>
      </c>
      <c r="W103" s="27" t="n">
        <f aca="false">V103*(($A103-$B$1)+($B$2-B103)+D103)/(($B$2-$B$1+1))</f>
        <v>4491.69863013699</v>
      </c>
      <c r="X103" s="27" t="n">
        <f aca="false">ROUNDUP(W103,0)</f>
        <v>4492</v>
      </c>
      <c r="Y103" s="27" t="n">
        <f aca="false">V103-X103-S103</f>
        <v>3777</v>
      </c>
      <c r="Z103" s="26" t="n">
        <f aca="false">IF(Y103&lt;0,0,(ROUNDDOWN(Y103,0)))</f>
        <v>3777</v>
      </c>
      <c r="AA103" s="26" t="n">
        <v>0</v>
      </c>
      <c r="AB103" s="24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5.75" hidden="false" customHeight="false" outlineLevel="0" collapsed="false">
      <c r="A104" s="18" t="n">
        <v>41523</v>
      </c>
      <c r="B104" s="18" t="n">
        <v>41689</v>
      </c>
      <c r="C104" s="44" t="n">
        <v>0</v>
      </c>
      <c r="D104" s="44" t="n">
        <v>0</v>
      </c>
      <c r="E104" s="28" t="n">
        <v>36161</v>
      </c>
      <c r="F104" s="20" t="n">
        <v>33656</v>
      </c>
      <c r="G104" s="20" t="n">
        <v>0</v>
      </c>
      <c r="H104" s="20" t="n">
        <f aca="false">'ADD 13-14'!Q104</f>
        <v>0</v>
      </c>
      <c r="I104" s="22" t="s">
        <v>46</v>
      </c>
      <c r="J104" s="23" t="n">
        <v>220</v>
      </c>
      <c r="K104" s="22" t="s">
        <v>45</v>
      </c>
      <c r="L104" s="22" t="s">
        <v>49</v>
      </c>
      <c r="M104" s="0"/>
      <c r="N104" s="0"/>
      <c r="O104" s="24" t="n">
        <f aca="false">IF(G104&gt;$H$3,$H$3,G104)</f>
        <v>0</v>
      </c>
      <c r="P104" s="37" t="n">
        <v>0.35</v>
      </c>
      <c r="Q104" s="24" t="n">
        <f aca="false">H104/((($B$2-$A104)-C104+1)/(($B$2-$B$1)+1))</f>
        <v>0</v>
      </c>
      <c r="R104" s="24" t="n">
        <f aca="false">Q104*(((B104-A104)-D104+1)/(($B$2-$B$1)+1))</f>
        <v>0</v>
      </c>
      <c r="S104" s="26" t="n">
        <f aca="false">ROUNDUP(R104,0)</f>
        <v>0</v>
      </c>
      <c r="T104" s="26" t="n">
        <v>0</v>
      </c>
      <c r="U104" s="27" t="n">
        <f aca="false">(F104-O104)*$P104</f>
        <v>11779.6</v>
      </c>
      <c r="V104" s="27" t="n">
        <f aca="false">ROUNDDOWN(U104,0)</f>
        <v>11779</v>
      </c>
      <c r="W104" s="27" t="n">
        <f aca="false">V104*(($A104-$B$1)+($B$2-B104)+D104)/(($B$2-$B$1+1))</f>
        <v>6389.70410958904</v>
      </c>
      <c r="X104" s="27" t="n">
        <f aca="false">ROUNDUP(W104,0)</f>
        <v>6390</v>
      </c>
      <c r="Y104" s="27" t="n">
        <f aca="false">V104-X104-S104</f>
        <v>5389</v>
      </c>
      <c r="Z104" s="26" t="n">
        <f aca="false">IF(Y104&lt;0,0,(ROUNDDOWN(Y104,0)))</f>
        <v>5389</v>
      </c>
      <c r="AA104" s="26" t="n">
        <v>0</v>
      </c>
      <c r="AB104" s="24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5.75" hidden="false" customHeight="false" outlineLevel="0" collapsed="false">
      <c r="A105" s="18" t="n">
        <v>41396</v>
      </c>
      <c r="B105" s="18" t="n">
        <v>41730</v>
      </c>
      <c r="C105" s="44" t="n">
        <v>0</v>
      </c>
      <c r="D105" s="44" t="n">
        <v>0</v>
      </c>
      <c r="E105" s="19" t="n">
        <v>40854</v>
      </c>
      <c r="F105" s="20" t="n">
        <v>51423</v>
      </c>
      <c r="G105" s="20" t="n">
        <v>0</v>
      </c>
      <c r="H105" s="20" t="n">
        <f aca="false">'ADD 13-14'!Q105</f>
        <v>859</v>
      </c>
      <c r="I105" s="22" t="s">
        <v>40</v>
      </c>
      <c r="J105" s="23" t="n">
        <v>151</v>
      </c>
      <c r="K105" s="22" t="s">
        <v>45</v>
      </c>
      <c r="L105" s="22" t="s">
        <v>49</v>
      </c>
      <c r="M105" s="0"/>
      <c r="N105" s="0"/>
      <c r="O105" s="24" t="n">
        <f aca="false">IF(G105&gt;$H$3,$H$3,G105)</f>
        <v>0</v>
      </c>
      <c r="P105" s="37" t="n">
        <v>0.22</v>
      </c>
      <c r="Q105" s="24" t="n">
        <f aca="false">H105/((($B$2-$A105)-C105+1)/(($B$2-$B$1)+1))</f>
        <v>924.882005899705</v>
      </c>
      <c r="R105" s="24" t="n">
        <f aca="false">Q105*(((B105-A105)-D105+1)/(($B$2-$B$1)+1))</f>
        <v>848.864306784661</v>
      </c>
      <c r="S105" s="26" t="n">
        <f aca="false">ROUNDUP(R105,0)</f>
        <v>849</v>
      </c>
      <c r="T105" s="26" t="n">
        <v>0</v>
      </c>
      <c r="U105" s="27" t="n">
        <f aca="false">(F105-O105)*$P105</f>
        <v>11313.06</v>
      </c>
      <c r="V105" s="27" t="n">
        <f aca="false">ROUNDDOWN(U105,0)</f>
        <v>11313</v>
      </c>
      <c r="W105" s="27" t="n">
        <f aca="false">V105*(($A105-$B$1)+($B$2-B105)+D105)/(($B$2-$B$1+1))</f>
        <v>929.835616438356</v>
      </c>
      <c r="X105" s="27" t="n">
        <f aca="false">ROUNDUP(W105,0)</f>
        <v>930</v>
      </c>
      <c r="Y105" s="27" t="n">
        <f aca="false">V105-X105-S105</f>
        <v>9534</v>
      </c>
      <c r="Z105" s="26" t="n">
        <f aca="false">IF(Y105&lt;0,0,(ROUNDDOWN(Y105,0)))</f>
        <v>9534</v>
      </c>
      <c r="AA105" s="26" t="n">
        <v>0</v>
      </c>
      <c r="AB105" s="24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5.75" hidden="false" customHeight="false" outlineLevel="0" collapsed="false">
      <c r="A106" s="18" t="n">
        <v>41396</v>
      </c>
      <c r="B106" s="18" t="n">
        <v>41589</v>
      </c>
      <c r="C106" s="42" t="n">
        <v>0</v>
      </c>
      <c r="D106" s="42" t="n">
        <v>0</v>
      </c>
      <c r="E106" s="28" t="n">
        <v>35797</v>
      </c>
      <c r="F106" s="20" t="n">
        <v>25446</v>
      </c>
      <c r="G106" s="20" t="n">
        <v>0</v>
      </c>
      <c r="H106" s="20" t="n">
        <f aca="false">'ADD 13-14'!Q106</f>
        <v>1004</v>
      </c>
      <c r="I106" s="22" t="s">
        <v>40</v>
      </c>
      <c r="J106" s="23" t="n">
        <v>154</v>
      </c>
      <c r="K106" s="22" t="s">
        <v>45</v>
      </c>
      <c r="L106" s="22" t="s">
        <v>49</v>
      </c>
      <c r="M106" s="0"/>
      <c r="N106" s="0"/>
      <c r="O106" s="24" t="n">
        <f aca="false">IF(G106&gt;$H$3,$H$3,G106)</f>
        <v>0</v>
      </c>
      <c r="P106" s="37" t="n">
        <v>0.22</v>
      </c>
      <c r="Q106" s="24" t="n">
        <f aca="false">H106/((($B$2-$A106)-C106+1)/(($B$2-$B$1)+1))</f>
        <v>1081.00294985251</v>
      </c>
      <c r="R106" s="24" t="n">
        <f aca="false">Q106*(((B106-A106)-D106+1)/(($B$2-$B$1)+1))</f>
        <v>574.560471976401</v>
      </c>
      <c r="S106" s="26" t="n">
        <f aca="false">ROUNDUP(R106,0)</f>
        <v>575</v>
      </c>
      <c r="T106" s="26" t="n">
        <v>0</v>
      </c>
      <c r="U106" s="27" t="n">
        <f aca="false">(F106-O106)*$P106</f>
        <v>5598.12</v>
      </c>
      <c r="V106" s="27" t="n">
        <f aca="false">ROUNDDOWN(U106,0)</f>
        <v>5598</v>
      </c>
      <c r="W106" s="27" t="n">
        <f aca="false">V106*(($A106-$B$1)+($B$2-B106)+D106)/(($B$2-$B$1+1))</f>
        <v>2622.62465753425</v>
      </c>
      <c r="X106" s="27" t="n">
        <f aca="false">ROUNDUP(W106,0)</f>
        <v>2623</v>
      </c>
      <c r="Y106" s="27" t="n">
        <f aca="false">V106-X106-S106</f>
        <v>2400</v>
      </c>
      <c r="Z106" s="26" t="n">
        <f aca="false">IF(Y106&lt;0,0,(ROUNDDOWN(Y106,0)))</f>
        <v>2400</v>
      </c>
      <c r="AA106" s="26" t="n">
        <v>0</v>
      </c>
      <c r="AB106" s="24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5.75" hidden="false" customHeight="false" outlineLevel="0" collapsed="false">
      <c r="A107" s="18" t="n">
        <v>41428</v>
      </c>
      <c r="B107" s="43" t="n">
        <v>41578</v>
      </c>
      <c r="C107" s="44" t="n">
        <v>1</v>
      </c>
      <c r="D107" s="44" t="n">
        <v>1</v>
      </c>
      <c r="E107" s="28" t="n">
        <v>36161</v>
      </c>
      <c r="F107" s="20" t="n">
        <v>33656</v>
      </c>
      <c r="G107" s="20" t="n">
        <v>372</v>
      </c>
      <c r="H107" s="20" t="n">
        <f aca="false">'ADD 13-14'!Q107</f>
        <v>0</v>
      </c>
      <c r="I107" s="22" t="s">
        <v>40</v>
      </c>
      <c r="J107" s="23"/>
      <c r="K107" s="22" t="s">
        <v>44</v>
      </c>
      <c r="L107" s="22" t="s">
        <v>49</v>
      </c>
      <c r="M107" s="0"/>
      <c r="N107" s="0"/>
      <c r="O107" s="24" t="n">
        <f aca="false">IF(G107&gt;$H$3,$H$3,G107)</f>
        <v>372</v>
      </c>
      <c r="P107" s="37" t="n">
        <v>0.25</v>
      </c>
      <c r="Q107" s="24" t="n">
        <f aca="false">H107/((($B$2-$A107)-C107+1)/(($B$2-$B$1)+1))</f>
        <v>0</v>
      </c>
      <c r="R107" s="24" t="n">
        <f aca="false">Q107*(((B107-A107)-D107+1)/(($B$2-$B$1)+1))</f>
        <v>0</v>
      </c>
      <c r="S107" s="26" t="n">
        <f aca="false">ROUNDUP(R107,0)</f>
        <v>0</v>
      </c>
      <c r="T107" s="26" t="n">
        <v>0</v>
      </c>
      <c r="U107" s="27" t="n">
        <f aca="false">(F107-O107)*$P107</f>
        <v>8321</v>
      </c>
      <c r="V107" s="27" t="n">
        <f aca="false">ROUNDDOWN(U107,0)</f>
        <v>8321</v>
      </c>
      <c r="W107" s="27" t="n">
        <f aca="false">V107*(($A107-$B$1)+($B$2-B107)+D107)/(($B$2-$B$1+1))</f>
        <v>4901.41095890411</v>
      </c>
      <c r="X107" s="27" t="n">
        <f aca="false">ROUNDUP(W107,0)</f>
        <v>4902</v>
      </c>
      <c r="Y107" s="27" t="n">
        <f aca="false">V107-X107-S107</f>
        <v>3419</v>
      </c>
      <c r="Z107" s="26" t="n">
        <f aca="false">IF(Y107&lt;0,0,(ROUNDDOWN(Y107,0)))</f>
        <v>3419</v>
      </c>
      <c r="AA107" s="26" t="n">
        <v>0</v>
      </c>
      <c r="AB107" s="24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5.75" hidden="false" customHeight="false" outlineLevel="0" collapsed="false">
      <c r="A108" s="18" t="n">
        <v>41459</v>
      </c>
      <c r="B108" s="43" t="n">
        <v>41654</v>
      </c>
      <c r="C108" s="42" t="n">
        <v>0</v>
      </c>
      <c r="D108" s="42" t="n">
        <v>0</v>
      </c>
      <c r="E108" s="19" t="n">
        <v>41275</v>
      </c>
      <c r="F108" s="20" t="n">
        <v>51423</v>
      </c>
      <c r="G108" s="20" t="n">
        <v>123</v>
      </c>
      <c r="H108" s="20" t="n">
        <f aca="false">'ADD 13-14'!Q108</f>
        <v>908</v>
      </c>
      <c r="I108" s="22" t="s">
        <v>40</v>
      </c>
      <c r="J108" s="23"/>
      <c r="K108" s="22" t="s">
        <v>48</v>
      </c>
      <c r="L108" s="22" t="s">
        <v>49</v>
      </c>
      <c r="M108" s="0"/>
      <c r="N108" s="0"/>
      <c r="O108" s="24" t="n">
        <f aca="false">IF(G108&gt;$H$3,$H$3,G108)</f>
        <v>123</v>
      </c>
      <c r="P108" s="37" t="n">
        <v>0.35</v>
      </c>
      <c r="Q108" s="24" t="n">
        <f aca="false">H108/((($B$2-$A108)-C108+1)/(($B$2-$B$1)+1))</f>
        <v>1200.79710144928</v>
      </c>
      <c r="R108" s="24" t="n">
        <f aca="false">Q108*(((B108-A108)-D108+1)/(($B$2-$B$1)+1))</f>
        <v>644.811594202899</v>
      </c>
      <c r="S108" s="26" t="n">
        <f aca="false">ROUNDUP(R108,0)</f>
        <v>645</v>
      </c>
      <c r="T108" s="26" t="n">
        <v>0</v>
      </c>
      <c r="U108" s="27" t="n">
        <f aca="false">(F108-O108)*$P108</f>
        <v>17955</v>
      </c>
      <c r="V108" s="27" t="n">
        <f aca="false">ROUNDDOWN(U108,0)</f>
        <v>17955</v>
      </c>
      <c r="W108" s="27" t="n">
        <f aca="false">V108*(($A108-$B$1)+($B$2-B108)+D108)/(($B$2-$B$1+1))</f>
        <v>8313.41095890411</v>
      </c>
      <c r="X108" s="27" t="n">
        <f aca="false">ROUNDUP(W108,0)</f>
        <v>8314</v>
      </c>
      <c r="Y108" s="27" t="n">
        <f aca="false">V108-X108-S108</f>
        <v>8996</v>
      </c>
      <c r="Z108" s="26" t="n">
        <f aca="false">IF(Y108&lt;0,0,(ROUNDDOWN(Y108,0)))</f>
        <v>8996</v>
      </c>
      <c r="AA108" s="26" t="n">
        <v>0</v>
      </c>
      <c r="AB108" s="24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5.75" hidden="false" customHeight="false" outlineLevel="0" collapsed="false">
      <c r="A109" s="18" t="n">
        <v>41491</v>
      </c>
      <c r="B109" s="43" t="n">
        <v>41703</v>
      </c>
      <c r="C109" s="42" t="n">
        <v>0</v>
      </c>
      <c r="D109" s="42" t="n">
        <v>0</v>
      </c>
      <c r="E109" s="19" t="n">
        <v>41275</v>
      </c>
      <c r="F109" s="20" t="n">
        <v>67545</v>
      </c>
      <c r="G109" s="20" t="n">
        <v>99</v>
      </c>
      <c r="H109" s="20" t="n">
        <f aca="false">'ADD 13-14'!Q109</f>
        <v>0</v>
      </c>
      <c r="I109" s="22" t="s">
        <v>46</v>
      </c>
      <c r="J109" s="23"/>
      <c r="K109" s="22" t="s">
        <v>41</v>
      </c>
      <c r="L109" s="22" t="s">
        <v>49</v>
      </c>
      <c r="M109" s="0"/>
      <c r="N109" s="0"/>
      <c r="O109" s="24" t="n">
        <f aca="false">IF(G109&gt;$H$3,$H$3,G109)</f>
        <v>99</v>
      </c>
      <c r="P109" s="37" t="n">
        <v>0.18</v>
      </c>
      <c r="Q109" s="24" t="n">
        <f aca="false">H109/((($B$2-$A109)-C109+1)/(($B$2-$B$1)+1))</f>
        <v>0</v>
      </c>
      <c r="R109" s="24" t="n">
        <f aca="false">Q109*(((B109-A109)-D109+1)/(($B$2-$B$1)+1))</f>
        <v>0</v>
      </c>
      <c r="S109" s="26" t="n">
        <f aca="false">ROUNDUP(R109,0)</f>
        <v>0</v>
      </c>
      <c r="T109" s="26" t="n">
        <v>0</v>
      </c>
      <c r="U109" s="27" t="n">
        <f aca="false">(F109-O109)*$P109</f>
        <v>12140.28</v>
      </c>
      <c r="V109" s="27" t="n">
        <f aca="false">ROUNDDOWN(U109,0)</f>
        <v>12140</v>
      </c>
      <c r="W109" s="27" t="n">
        <f aca="false">V109*(($A109-$B$1)+($B$2-B109)+D109)/(($B$2-$B$1+1))</f>
        <v>5055.56164383562</v>
      </c>
      <c r="X109" s="27" t="n">
        <f aca="false">ROUNDUP(W109,0)</f>
        <v>5056</v>
      </c>
      <c r="Y109" s="27" t="n">
        <f aca="false">V109-X109-S109</f>
        <v>7084</v>
      </c>
      <c r="Z109" s="26" t="n">
        <f aca="false">IF(Y109&lt;0,0,(ROUNDDOWN(Y109,0)))</f>
        <v>7084</v>
      </c>
      <c r="AA109" s="26" t="n">
        <v>0</v>
      </c>
      <c r="AB109" s="24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5.75" hidden="false" customHeight="false" outlineLevel="0" collapsed="false">
      <c r="A110" s="18" t="n">
        <v>41396</v>
      </c>
      <c r="B110" s="18" t="n">
        <v>41689</v>
      </c>
      <c r="C110" s="42" t="n">
        <v>0</v>
      </c>
      <c r="D110" s="42" t="n">
        <v>3</v>
      </c>
      <c r="E110" s="19" t="n">
        <v>32874</v>
      </c>
      <c r="F110" s="20" t="n">
        <v>25446</v>
      </c>
      <c r="G110" s="20" t="n">
        <v>0</v>
      </c>
      <c r="H110" s="20" t="n">
        <f aca="false">'ADD 13-14'!Q110</f>
        <v>1004</v>
      </c>
      <c r="I110" s="22" t="s">
        <v>40</v>
      </c>
      <c r="J110" s="23"/>
      <c r="K110" s="22" t="s">
        <v>41</v>
      </c>
      <c r="L110" s="22" t="s">
        <v>49</v>
      </c>
      <c r="M110" s="0"/>
      <c r="N110" s="0"/>
      <c r="O110" s="24" t="n">
        <f aca="false">IF(G110&gt;$H$3,$H$3,G110)</f>
        <v>0</v>
      </c>
      <c r="P110" s="25" t="n">
        <v>0.15</v>
      </c>
      <c r="Q110" s="24" t="n">
        <f aca="false">H110/((($B$2-$A110)-C110+1)/(($B$2-$B$1)+1))</f>
        <v>1081.00294985251</v>
      </c>
      <c r="R110" s="24" t="n">
        <f aca="false">Q110*(((B110-A110)-D110+1)/(($B$2-$B$1)+1))</f>
        <v>861.840707964602</v>
      </c>
      <c r="S110" s="26" t="n">
        <f aca="false">ROUNDUP(R110,0)</f>
        <v>862</v>
      </c>
      <c r="T110" s="26" t="n">
        <v>0</v>
      </c>
      <c r="U110" s="27" t="n">
        <f aca="false">(F110-O110)*$P110</f>
        <v>3816.9</v>
      </c>
      <c r="V110" s="27" t="n">
        <f aca="false">ROUNDDOWN(U110,0)</f>
        <v>3816</v>
      </c>
      <c r="W110" s="27" t="n">
        <f aca="false">V110*(($A110-$B$1)+($B$2-B110)+D110)/(($B$2-$B$1+1))</f>
        <v>773.654794520548</v>
      </c>
      <c r="X110" s="27" t="n">
        <f aca="false">ROUNDUP(W110,0)</f>
        <v>774</v>
      </c>
      <c r="Y110" s="27" t="n">
        <f aca="false">V110-X110-S110</f>
        <v>2180</v>
      </c>
      <c r="Z110" s="26" t="n">
        <f aca="false">IF(Y110&lt;0,0,(ROUNDDOWN(Y110,0)))</f>
        <v>2180</v>
      </c>
      <c r="AA110" s="26" t="n">
        <v>0</v>
      </c>
      <c r="AB110" s="24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5.75" hidden="false" customHeight="false" outlineLevel="0" collapsed="false">
      <c r="A111" s="18" t="n">
        <v>41428</v>
      </c>
      <c r="B111" s="18" t="n">
        <v>41730</v>
      </c>
      <c r="C111" s="44" t="n">
        <v>0</v>
      </c>
      <c r="D111" s="44" t="n">
        <v>0</v>
      </c>
      <c r="E111" s="19" t="n">
        <v>35795</v>
      </c>
      <c r="F111" s="20" t="n">
        <v>33656</v>
      </c>
      <c r="G111" s="20" t="n">
        <v>147</v>
      </c>
      <c r="H111" s="20" t="n">
        <f aca="false">'ADD 13-14'!Q111</f>
        <v>0</v>
      </c>
      <c r="I111" s="22" t="s">
        <v>40</v>
      </c>
      <c r="J111" s="23"/>
      <c r="K111" s="22" t="s">
        <v>44</v>
      </c>
      <c r="L111" s="22" t="s">
        <v>49</v>
      </c>
      <c r="M111" s="0"/>
      <c r="N111" s="0"/>
      <c r="O111" s="24" t="n">
        <f aca="false">IF(G111&gt;$H$3,$H$3,G111)</f>
        <v>147</v>
      </c>
      <c r="P111" s="25" t="n">
        <v>0.22</v>
      </c>
      <c r="Q111" s="24" t="n">
        <f aca="false">H111/((($B$2-$A111)-C111+1)/(($B$2-$B$1)+1))</f>
        <v>0</v>
      </c>
      <c r="R111" s="24" t="n">
        <f aca="false">Q111*(((B111-A111)-D111+1)/(($B$2-$B$1)+1))</f>
        <v>0</v>
      </c>
      <c r="S111" s="26" t="n">
        <f aca="false">ROUNDUP(R111,0)</f>
        <v>0</v>
      </c>
      <c r="T111" s="26" t="n">
        <v>0</v>
      </c>
      <c r="U111" s="27" t="n">
        <f aca="false">(F111-O111)*$P111</f>
        <v>7371.98</v>
      </c>
      <c r="V111" s="27" t="n">
        <f aca="false">ROUNDDOWN(U111,0)</f>
        <v>7371</v>
      </c>
      <c r="W111" s="27" t="n">
        <f aca="false">V111*(($A111-$B$1)+($B$2-B111)+D111)/(($B$2-$B$1+1))</f>
        <v>1252.0602739726</v>
      </c>
      <c r="X111" s="27" t="n">
        <f aca="false">ROUNDUP(W111,0)</f>
        <v>1253</v>
      </c>
      <c r="Y111" s="27" t="n">
        <f aca="false">V111-X111-S111</f>
        <v>6118</v>
      </c>
      <c r="Z111" s="26" t="n">
        <f aca="false">IF(Y111&lt;0,0,(ROUNDDOWN(Y111,0)))</f>
        <v>6118</v>
      </c>
      <c r="AA111" s="26" t="n">
        <v>0</v>
      </c>
      <c r="AB111" s="24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5.75" hidden="false" customHeight="false" outlineLevel="0" collapsed="false">
      <c r="A112" s="18" t="n">
        <v>41491</v>
      </c>
      <c r="B112" s="43" t="n">
        <v>41578</v>
      </c>
      <c r="C112" s="42" t="n">
        <v>0</v>
      </c>
      <c r="D112" s="42" t="n">
        <v>0</v>
      </c>
      <c r="E112" s="19" t="n">
        <v>35795</v>
      </c>
      <c r="F112" s="20" t="n">
        <v>67545</v>
      </c>
      <c r="G112" s="20" t="n">
        <v>53</v>
      </c>
      <c r="H112" s="20" t="n">
        <f aca="false">'ADD 13-14'!Q112</f>
        <v>0</v>
      </c>
      <c r="I112" s="22" t="s">
        <v>46</v>
      </c>
      <c r="J112" s="23"/>
      <c r="K112" s="22" t="s">
        <v>41</v>
      </c>
      <c r="L112" s="22" t="s">
        <v>49</v>
      </c>
      <c r="M112" s="0"/>
      <c r="N112" s="0"/>
      <c r="O112" s="24" t="n">
        <f aca="false">IF(G112&gt;$H$3,$H$3,G112)</f>
        <v>53</v>
      </c>
      <c r="P112" s="25" t="n">
        <v>0.15</v>
      </c>
      <c r="Q112" s="24" t="n">
        <f aca="false">H112/((($B$2-$A112)-C112+1)/(($B$2-$B$1)+1))</f>
        <v>0</v>
      </c>
      <c r="R112" s="24" t="n">
        <f aca="false">Q112*(((B112-A112)-D112+1)/(($B$2-$B$1)+1))</f>
        <v>0</v>
      </c>
      <c r="S112" s="26" t="n">
        <f aca="false">ROUNDUP(R112,0)</f>
        <v>0</v>
      </c>
      <c r="T112" s="26" t="n">
        <v>0</v>
      </c>
      <c r="U112" s="27" t="n">
        <f aca="false">(F112-O112)*$P112</f>
        <v>10123.8</v>
      </c>
      <c r="V112" s="27" t="n">
        <f aca="false">ROUNDDOWN(U112,0)</f>
        <v>10123</v>
      </c>
      <c r="W112" s="27" t="n">
        <f aca="false">V112*(($A112-$B$1)+($B$2-B112)+D112)/(($B$2-$B$1+1))</f>
        <v>7682.38630136986</v>
      </c>
      <c r="X112" s="27" t="n">
        <f aca="false">ROUNDUP(W112,0)</f>
        <v>7683</v>
      </c>
      <c r="Y112" s="27" t="n">
        <f aca="false">V112-X112-S112</f>
        <v>2440</v>
      </c>
      <c r="Z112" s="26" t="n">
        <f aca="false">IF(Y112&lt;0,0,(ROUNDDOWN(Y112,0)))</f>
        <v>2440</v>
      </c>
      <c r="AA112" s="26" t="n">
        <v>0</v>
      </c>
      <c r="AB112" s="24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5.75" hidden="false" customHeight="false" outlineLevel="0" collapsed="false">
      <c r="A113" s="18" t="n">
        <v>41554</v>
      </c>
      <c r="B113" s="43" t="n">
        <v>41654</v>
      </c>
      <c r="C113" s="42" t="n">
        <v>0</v>
      </c>
      <c r="D113" s="42" t="n">
        <v>0</v>
      </c>
      <c r="E113" s="19" t="n">
        <v>35795</v>
      </c>
      <c r="F113" s="20" t="n">
        <v>51423</v>
      </c>
      <c r="G113" s="20" t="n">
        <v>284</v>
      </c>
      <c r="H113" s="20" t="n">
        <f aca="false">'ADD 13-14'!Q113</f>
        <v>90</v>
      </c>
      <c r="I113" s="22" t="s">
        <v>46</v>
      </c>
      <c r="J113" s="23"/>
      <c r="K113" s="22" t="s">
        <v>48</v>
      </c>
      <c r="L113" s="22" t="s">
        <v>49</v>
      </c>
      <c r="M113" s="0"/>
      <c r="N113" s="0"/>
      <c r="O113" s="24" t="n">
        <f aca="false">IF(G113&gt;$H$3,$H$3,G113)</f>
        <v>284</v>
      </c>
      <c r="P113" s="25" t="n">
        <v>0.32</v>
      </c>
      <c r="Q113" s="24" t="n">
        <f aca="false">H113/((($B$2-$A113)-C113+1)/(($B$2-$B$1)+1))</f>
        <v>181.491712707182</v>
      </c>
      <c r="R113" s="24" t="n">
        <f aca="false">Q113*(((B113-A113)-D113+1)/(($B$2-$B$1)+1))</f>
        <v>50.2209944751381</v>
      </c>
      <c r="S113" s="26" t="n">
        <f aca="false">ROUNDUP(R113,0)</f>
        <v>51</v>
      </c>
      <c r="T113" s="26" t="n">
        <v>0</v>
      </c>
      <c r="U113" s="27" t="n">
        <f aca="false">(F113-O113)*$P113</f>
        <v>16364.48</v>
      </c>
      <c r="V113" s="27" t="n">
        <f aca="false">ROUNDDOWN(U113,0)</f>
        <v>16364</v>
      </c>
      <c r="W113" s="27" t="n">
        <f aca="false">V113*(($A113-$B$1)+($B$2-B113)+D113)/(($B$2-$B$1+1))</f>
        <v>11835.8794520548</v>
      </c>
      <c r="X113" s="27" t="n">
        <f aca="false">ROUNDUP(W113,0)</f>
        <v>11836</v>
      </c>
      <c r="Y113" s="27" t="n">
        <f aca="false">V113-X113-S113</f>
        <v>4477</v>
      </c>
      <c r="Z113" s="26" t="n">
        <f aca="false">IF(Y113&lt;0,0,(ROUNDDOWN(Y113,0)))</f>
        <v>4477</v>
      </c>
      <c r="AA113" s="26" t="n">
        <v>0</v>
      </c>
      <c r="AB113" s="24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s="45" customFormat="true" ht="12.75" hidden="false" customHeight="false" outlineLevel="0" collapsed="false">
      <c r="B114" s="43"/>
      <c r="C114" s="42"/>
      <c r="D114" s="42"/>
      <c r="K114" s="46"/>
      <c r="N114" s="7"/>
      <c r="U114" s="5"/>
      <c r="V114" s="5"/>
      <c r="W114" s="5"/>
      <c r="X114" s="5"/>
      <c r="Y114" s="5"/>
      <c r="Z114" s="5"/>
    </row>
    <row r="115" customFormat="false" ht="15.75" hidden="false" customHeight="false" outlineLevel="0" collapsed="false">
      <c r="A115" s="45"/>
      <c r="C115" s="42"/>
      <c r="D115" s="42"/>
      <c r="K115" s="46"/>
      <c r="N115" s="7"/>
      <c r="U115" s="5"/>
      <c r="V115" s="5"/>
      <c r="W115" s="5"/>
      <c r="X115" s="5"/>
      <c r="Y115" s="5"/>
      <c r="Z115" s="5"/>
    </row>
    <row r="116" customFormat="false" ht="15.75" hidden="false" customHeight="false" outlineLevel="0" collapsed="false">
      <c r="A116" s="45"/>
      <c r="C116" s="42"/>
      <c r="D116" s="42"/>
      <c r="K116" s="46"/>
      <c r="N116" s="7"/>
      <c r="U116" s="5"/>
      <c r="V116" s="5"/>
      <c r="W116" s="5"/>
      <c r="X116" s="5"/>
      <c r="Y116" s="5"/>
      <c r="Z116" s="5"/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1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3" activeCellId="0" sqref="B23"/>
    </sheetView>
  </sheetViews>
  <sheetFormatPr defaultRowHeight="15.75"/>
  <cols>
    <col collapsed="false" hidden="false" max="1" min="1" style="1" width="9.62222222222222"/>
    <col collapsed="false" hidden="false" max="2" min="2" style="1" width="12"/>
    <col collapsed="false" hidden="false" max="3" min="3" style="1" width="11.6296296296296"/>
    <col collapsed="false" hidden="false" max="4" min="4" style="1" width="15.6259259259259"/>
    <col collapsed="false" hidden="false" max="5" min="5" style="1" width="13.3740740740741"/>
    <col collapsed="false" hidden="false" max="6" min="6" style="1" width="15.5037037037037"/>
    <col collapsed="false" hidden="false" max="7" min="7" style="1" width="9.0037037037037"/>
    <col collapsed="false" hidden="false" max="8" min="8" style="1" width="10.8777777777778"/>
    <col collapsed="false" hidden="false" max="9" min="9" style="2" width="12.6296296296296"/>
    <col collapsed="false" hidden="false" max="10" min="10" style="1" width="10.6296296296296"/>
    <col collapsed="false" hidden="false" max="11" min="11" style="1" width="2.5037037037037"/>
    <col collapsed="false" hidden="false" max="12" min="12" style="1" width="8.12592592592593"/>
    <col collapsed="false" hidden="false" max="13" min="13" style="1" width="11.1259259259259"/>
    <col collapsed="false" hidden="false" max="15" min="14" style="1" width="13.8777777777778"/>
    <col collapsed="false" hidden="false" max="16" min="16" style="1" width="15"/>
    <col collapsed="false" hidden="false" max="17" min="17" style="1" width="15.1222222222222"/>
    <col collapsed="false" hidden="false" max="18" min="18" style="1" width="17.5"/>
    <col collapsed="false" hidden="false" max="19" min="19" style="1" width="15.1222222222222"/>
    <col collapsed="false" hidden="false" max="29" min="20" style="1" width="10.5"/>
    <col collapsed="false" hidden="false" max="31" min="30" style="1" width="13.6259259259259"/>
    <col collapsed="false" hidden="false" max="32" min="32" style="1" width="14.8740740740741"/>
    <col collapsed="false" hidden="false" max="33" min="33" style="1" width="12.1259259259259"/>
    <col collapsed="false" hidden="false" max="34" min="34" style="1" width="13.8777777777778"/>
    <col collapsed="false" hidden="false" max="1025" min="35" style="1" width="10.8777777777778"/>
  </cols>
  <sheetData>
    <row r="1" customFormat="false" ht="15.75" hidden="false" customHeight="false" outlineLevel="0" collapsed="false">
      <c r="A1" s="3" t="s">
        <v>4</v>
      </c>
      <c r="B1" s="4" t="n">
        <v>41735</v>
      </c>
      <c r="C1" s="0"/>
      <c r="D1" s="3" t="s">
        <v>3</v>
      </c>
      <c r="E1" s="5" t="n">
        <v>21700</v>
      </c>
      <c r="F1" s="3" t="s">
        <v>57</v>
      </c>
      <c r="G1" s="47" t="n">
        <f aca="false">IF((ISBLANK(E2)),E1,E2)</f>
        <v>22100</v>
      </c>
      <c r="H1" s="5"/>
      <c r="I1" s="6"/>
      <c r="J1" s="5"/>
      <c r="K1" s="0"/>
      <c r="L1" s="5"/>
      <c r="M1" s="5"/>
      <c r="N1" s="5"/>
      <c r="O1" s="5"/>
      <c r="P1" s="5"/>
      <c r="Q1" s="5"/>
      <c r="R1" s="5"/>
      <c r="S1" s="5"/>
      <c r="T1" s="0"/>
      <c r="U1" s="0"/>
      <c r="V1" s="0"/>
      <c r="W1" s="0"/>
      <c r="X1" s="0"/>
      <c r="Y1" s="0"/>
      <c r="Z1" s="0"/>
      <c r="AA1" s="0"/>
      <c r="AB1" s="0"/>
      <c r="AC1" s="0"/>
      <c r="AD1" s="5"/>
      <c r="AE1" s="5"/>
      <c r="AF1" s="5"/>
      <c r="AG1" s="5"/>
      <c r="AH1" s="5"/>
      <c r="AI1" s="5"/>
      <c r="AJ1" s="5"/>
      <c r="AK1" s="5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5.75" hidden="false" customHeight="false" outlineLevel="0" collapsed="false">
      <c r="A2" s="3" t="s">
        <v>6</v>
      </c>
      <c r="B2" s="4" t="n">
        <v>42099</v>
      </c>
      <c r="C2" s="0"/>
      <c r="D2" s="3" t="s">
        <v>58</v>
      </c>
      <c r="E2" s="48" t="n">
        <v>22100</v>
      </c>
      <c r="F2" s="0"/>
      <c r="G2" s="5"/>
      <c r="H2" s="5"/>
      <c r="I2" s="6"/>
      <c r="J2" s="5"/>
      <c r="K2" s="0"/>
      <c r="L2" s="5"/>
      <c r="M2" s="5"/>
      <c r="N2" s="5"/>
      <c r="O2" s="5"/>
      <c r="P2" s="5"/>
      <c r="Q2" s="5"/>
      <c r="R2" s="5"/>
      <c r="S2" s="5"/>
      <c r="T2" s="0"/>
      <c r="U2" s="0"/>
      <c r="V2" s="0"/>
      <c r="W2" s="0"/>
      <c r="X2" s="0"/>
      <c r="Y2" s="0"/>
      <c r="Z2" s="0"/>
      <c r="AA2" s="0"/>
      <c r="AB2" s="0"/>
      <c r="AC2" s="0"/>
      <c r="AD2" s="5"/>
      <c r="AE2" s="5"/>
      <c r="AF2" s="5"/>
      <c r="AG2" s="5"/>
      <c r="AH2" s="5"/>
      <c r="AI2" s="5"/>
      <c r="AJ2" s="5"/>
      <c r="AK2" s="5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.75" hidden="false" customHeight="false" outlineLevel="0" collapsed="false">
      <c r="A3" s="3" t="s">
        <v>59</v>
      </c>
      <c r="B3" s="4" t="n">
        <v>42100</v>
      </c>
      <c r="C3" s="0"/>
      <c r="D3" s="3" t="s">
        <v>5</v>
      </c>
      <c r="E3" s="5" t="n">
        <v>5000</v>
      </c>
      <c r="F3" s="0"/>
      <c r="G3" s="5"/>
      <c r="H3" s="5"/>
      <c r="I3" s="6"/>
      <c r="J3" s="5"/>
      <c r="K3" s="0"/>
      <c r="L3" s="5"/>
      <c r="M3" s="5"/>
      <c r="N3" s="5"/>
      <c r="O3" s="5"/>
      <c r="P3" s="5"/>
      <c r="Q3" s="5"/>
      <c r="R3" s="5"/>
      <c r="S3" s="5"/>
      <c r="T3" s="0"/>
      <c r="U3" s="0"/>
      <c r="V3" s="0"/>
      <c r="W3" s="0"/>
      <c r="X3" s="0"/>
      <c r="Y3" s="0"/>
      <c r="Z3" s="0"/>
      <c r="AA3" s="0"/>
      <c r="AB3" s="0"/>
      <c r="AC3" s="0"/>
      <c r="AD3" s="5"/>
      <c r="AE3" s="5"/>
      <c r="AF3" s="5"/>
      <c r="AG3" s="5"/>
      <c r="AH3" s="5"/>
      <c r="AI3" s="5"/>
      <c r="AJ3" s="5"/>
      <c r="AK3" s="5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.75" hidden="false" customHeight="false" outlineLevel="0" collapsed="false">
      <c r="A4" s="3" t="s">
        <v>60</v>
      </c>
      <c r="B4" s="4" t="n">
        <v>42465</v>
      </c>
      <c r="C4" s="0"/>
      <c r="D4" s="0"/>
      <c r="E4" s="0"/>
      <c r="F4" s="0"/>
      <c r="G4" s="5"/>
      <c r="H4" s="5"/>
      <c r="I4" s="6"/>
      <c r="J4" s="5"/>
      <c r="K4" s="0"/>
      <c r="L4" s="5"/>
      <c r="M4" s="5"/>
      <c r="N4" s="5"/>
      <c r="O4" s="5"/>
      <c r="P4" s="5"/>
      <c r="Q4" s="5"/>
      <c r="R4" s="5"/>
      <c r="S4" s="5"/>
      <c r="T4" s="0"/>
      <c r="U4" s="0"/>
      <c r="V4" s="0"/>
      <c r="W4" s="0"/>
      <c r="X4" s="0"/>
      <c r="Y4" s="0"/>
      <c r="Z4" s="0"/>
      <c r="AA4" s="0"/>
      <c r="AB4" s="0"/>
      <c r="AC4" s="0"/>
      <c r="AD4" s="5"/>
      <c r="AE4" s="5"/>
      <c r="AF4" s="5"/>
      <c r="AG4" s="5"/>
      <c r="AH4" s="5"/>
      <c r="AI4" s="5"/>
      <c r="AJ4" s="5"/>
      <c r="AK4" s="5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.75" hidden="false" customHeight="false" outlineLevel="0" collapsed="false">
      <c r="A5" s="0"/>
      <c r="B5" s="0"/>
      <c r="C5" s="0"/>
      <c r="D5" s="0"/>
      <c r="E5" s="0"/>
      <c r="F5" s="0"/>
      <c r="G5" s="5"/>
      <c r="H5" s="5"/>
      <c r="I5" s="6"/>
      <c r="J5" s="5"/>
      <c r="K5" s="0"/>
      <c r="L5" s="5"/>
      <c r="M5" s="5"/>
      <c r="N5" s="5"/>
      <c r="O5" s="5"/>
      <c r="P5" s="5"/>
      <c r="Q5" s="5"/>
      <c r="R5" s="5"/>
      <c r="S5" s="5"/>
      <c r="T5" s="8"/>
      <c r="U5" s="8"/>
      <c r="V5" s="8"/>
      <c r="W5" s="8"/>
      <c r="X5" s="8"/>
      <c r="Y5" s="0"/>
      <c r="Z5" s="8"/>
      <c r="AA5" s="8"/>
      <c r="AB5" s="8"/>
      <c r="AC5" s="0"/>
      <c r="AD5" s="5"/>
      <c r="AE5" s="5"/>
      <c r="AF5" s="5"/>
      <c r="AG5" s="5"/>
      <c r="AH5" s="5"/>
      <c r="AI5" s="5"/>
      <c r="AJ5" s="5"/>
      <c r="AK5" s="5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s="17" customFormat="true" ht="63.75" hidden="false" customHeight="false" outlineLevel="0" collapsed="false">
      <c r="A6" s="9" t="s">
        <v>7</v>
      </c>
      <c r="B6" s="9" t="s">
        <v>8</v>
      </c>
      <c r="C6" s="9" t="s">
        <v>9</v>
      </c>
      <c r="D6" s="9" t="s">
        <v>10</v>
      </c>
      <c r="E6" s="9" t="s">
        <v>11</v>
      </c>
      <c r="F6" s="9" t="s">
        <v>12</v>
      </c>
      <c r="G6" s="9" t="s">
        <v>13</v>
      </c>
      <c r="H6" s="10" t="s">
        <v>14</v>
      </c>
      <c r="I6" s="9" t="s">
        <v>15</v>
      </c>
      <c r="J6" s="9" t="s">
        <v>16</v>
      </c>
      <c r="K6" s="11"/>
      <c r="L6" s="12" t="s">
        <v>17</v>
      </c>
      <c r="M6" s="13" t="s">
        <v>19</v>
      </c>
      <c r="N6" s="13" t="s">
        <v>61</v>
      </c>
      <c r="O6" s="13" t="s">
        <v>20</v>
      </c>
      <c r="P6" s="14" t="s">
        <v>21</v>
      </c>
      <c r="Q6" s="15" t="s">
        <v>22</v>
      </c>
      <c r="R6" s="14" t="s">
        <v>23</v>
      </c>
      <c r="S6" s="15" t="s">
        <v>24</v>
      </c>
      <c r="T6" s="16" t="s">
        <v>25</v>
      </c>
      <c r="U6" s="16" t="s">
        <v>26</v>
      </c>
      <c r="V6" s="16" t="s">
        <v>27</v>
      </c>
      <c r="W6" s="16" t="s">
        <v>28</v>
      </c>
      <c r="X6" s="16" t="s">
        <v>29</v>
      </c>
      <c r="Y6" s="15" t="s">
        <v>30</v>
      </c>
      <c r="Z6" s="16" t="s">
        <v>31</v>
      </c>
      <c r="AA6" s="16" t="s">
        <v>32</v>
      </c>
      <c r="AB6" s="16" t="s">
        <v>33</v>
      </c>
      <c r="AC6" s="15" t="s">
        <v>34</v>
      </c>
      <c r="AD6" s="12" t="s">
        <v>35</v>
      </c>
      <c r="AE6" s="15" t="s">
        <v>36</v>
      </c>
      <c r="AF6" s="12" t="s">
        <v>37</v>
      </c>
      <c r="AG6" s="15" t="s">
        <v>38</v>
      </c>
      <c r="AH6" s="9" t="s">
        <v>62</v>
      </c>
    </row>
    <row r="7" s="59" customFormat="true" ht="12.75" hidden="false" customHeight="false" outlineLevel="0" collapsed="false">
      <c r="A7" s="49" t="n">
        <v>41760</v>
      </c>
      <c r="B7" s="50" t="n">
        <v>35797</v>
      </c>
      <c r="C7" s="51" t="n">
        <v>15000</v>
      </c>
      <c r="D7" s="51" t="n">
        <v>2000</v>
      </c>
      <c r="E7" s="51" t="n">
        <v>20</v>
      </c>
      <c r="F7" s="52" t="s">
        <v>39</v>
      </c>
      <c r="G7" s="53" t="s">
        <v>46</v>
      </c>
      <c r="H7" s="54" t="n">
        <v>125</v>
      </c>
      <c r="I7" s="53" t="s">
        <v>41</v>
      </c>
      <c r="J7" s="53" t="s">
        <v>42</v>
      </c>
      <c r="K7" s="55"/>
      <c r="L7" s="56" t="n">
        <f aca="false">IF(D7&gt;$E$3,$E$3,D7)</f>
        <v>2000</v>
      </c>
      <c r="M7" s="57" t="n">
        <v>0.21</v>
      </c>
      <c r="N7" s="57" t="n">
        <v>0.23</v>
      </c>
      <c r="O7" s="58" t="n">
        <f aca="false">E7*(($B$2-$B$1+1)/7)</f>
        <v>1042.85714285714</v>
      </c>
      <c r="P7" s="56" t="n">
        <f aca="false">O7*((($B$2-A7)+1)/(($B$2-$B$1)+1))</f>
        <v>971.428571428572</v>
      </c>
      <c r="Q7" s="58" t="n">
        <f aca="false">ROUNDUP(P7,0)</f>
        <v>972</v>
      </c>
      <c r="R7" s="56" t="n">
        <f aca="false">E7*(($B$4-$B$3+1)/7)</f>
        <v>1045.71428571429</v>
      </c>
      <c r="S7" s="58" t="n">
        <f aca="false">ROUNDUP(R7,0)</f>
        <v>1046</v>
      </c>
      <c r="T7" s="27" t="n">
        <f aca="false">($C7-$L7)*$M7</f>
        <v>2730</v>
      </c>
      <c r="U7" s="27" t="n">
        <f aca="false">ROUNDDOWN(T7,0)</f>
        <v>2730</v>
      </c>
      <c r="V7" s="27" t="n">
        <f aca="false">U7*(($A7-$B$1))/(($B$2-$B$1+1))</f>
        <v>186.986301369863</v>
      </c>
      <c r="W7" s="27" t="n">
        <f aca="false">ROUNDUP(V7,0)</f>
        <v>187</v>
      </c>
      <c r="X7" s="27" t="n">
        <f aca="false">U7-W7-Q7</f>
        <v>1571</v>
      </c>
      <c r="Y7" s="26" t="n">
        <f aca="false">IF(X7&lt;0,0,(ROUNDDOWN(X7,0)))</f>
        <v>1571</v>
      </c>
      <c r="Z7" s="27" t="n">
        <f aca="false">((($C7-$L7)*AH7))</f>
        <v>2990</v>
      </c>
      <c r="AA7" s="27" t="n">
        <f aca="false">ROUNDDOWN(Z7,0)</f>
        <v>2990</v>
      </c>
      <c r="AB7" s="27" t="n">
        <f aca="false">AA7-S7</f>
        <v>1944</v>
      </c>
      <c r="AC7" s="26" t="n">
        <f aca="false">IF(AB7&lt;0,0,(ROUNDDOWN(AB7,0)))</f>
        <v>1944</v>
      </c>
      <c r="AD7" s="56" t="n">
        <f aca="false">($E$1*M7)*((($B$2-$A7)+1)/(($B$2-$B$1+1)))</f>
        <v>4244.87671232877</v>
      </c>
      <c r="AE7" s="58" t="n">
        <f aca="false">ROUNDDOWN(AD7,0)</f>
        <v>4244</v>
      </c>
      <c r="AF7" s="56" t="n">
        <f aca="false">($G$1*AH7)</f>
        <v>5083</v>
      </c>
      <c r="AG7" s="58" t="n">
        <f aca="false">ROUNDDOWN(AF7,0)</f>
        <v>5083</v>
      </c>
      <c r="AH7" s="57" t="n">
        <f aca="false">IF((ISBLANK(N7)),M7,N7)</f>
        <v>0.23</v>
      </c>
    </row>
    <row r="8" s="59" customFormat="true" ht="12.75" hidden="false" customHeight="false" outlineLevel="0" collapsed="false">
      <c r="A8" s="49" t="n">
        <v>41760</v>
      </c>
      <c r="B8" s="50" t="n">
        <v>35797</v>
      </c>
      <c r="C8" s="51" t="n">
        <v>15000</v>
      </c>
      <c r="D8" s="51" t="n">
        <v>2000</v>
      </c>
      <c r="E8" s="51" t="n">
        <v>100</v>
      </c>
      <c r="F8" s="52" t="s">
        <v>43</v>
      </c>
      <c r="G8" s="53" t="s">
        <v>46</v>
      </c>
      <c r="H8" s="54" t="n">
        <v>125</v>
      </c>
      <c r="I8" s="53" t="s">
        <v>41</v>
      </c>
      <c r="J8" s="53" t="s">
        <v>42</v>
      </c>
      <c r="K8" s="55"/>
      <c r="L8" s="56" t="n">
        <f aca="false">IF(D8&gt;$E$3,$E$3,D8)</f>
        <v>2000</v>
      </c>
      <c r="M8" s="57" t="n">
        <v>0.21</v>
      </c>
      <c r="N8" s="57" t="n">
        <v>0.23</v>
      </c>
      <c r="O8" s="58" t="n">
        <f aca="false">E8*12</f>
        <v>1200</v>
      </c>
      <c r="P8" s="56" t="n">
        <f aca="false">O8*((($B$2-A8)+1)/(($B$2-$B$1)+1))</f>
        <v>1117.80821917808</v>
      </c>
      <c r="Q8" s="58" t="n">
        <f aca="false">ROUNDUP(P8,0)</f>
        <v>1118</v>
      </c>
      <c r="R8" s="56" t="n">
        <f aca="false">E8*12</f>
        <v>1200</v>
      </c>
      <c r="S8" s="58" t="n">
        <f aca="false">ROUNDUP(R8,0)</f>
        <v>1200</v>
      </c>
      <c r="T8" s="27" t="n">
        <f aca="false">($C8-$L8)*$M8</f>
        <v>2730</v>
      </c>
      <c r="U8" s="27" t="n">
        <f aca="false">ROUNDDOWN(T8,0)</f>
        <v>2730</v>
      </c>
      <c r="V8" s="27" t="n">
        <f aca="false">U8*(($A8-$B$1))/(($B$2-$B$1+1))</f>
        <v>186.986301369863</v>
      </c>
      <c r="W8" s="27" t="n">
        <f aca="false">ROUNDUP(V8,0)</f>
        <v>187</v>
      </c>
      <c r="X8" s="27" t="n">
        <f aca="false">U8-W8-Q8</f>
        <v>1425</v>
      </c>
      <c r="Y8" s="26" t="n">
        <f aca="false">IF(X8&lt;0,0,(ROUNDDOWN(X8,0)))</f>
        <v>1425</v>
      </c>
      <c r="Z8" s="27" t="n">
        <f aca="false">((($C8-$L8)*AH8))</f>
        <v>2990</v>
      </c>
      <c r="AA8" s="27" t="n">
        <f aca="false">ROUNDDOWN(Z8,0)</f>
        <v>2990</v>
      </c>
      <c r="AB8" s="27" t="n">
        <f aca="false">AA8-S8</f>
        <v>1790</v>
      </c>
      <c r="AC8" s="26" t="n">
        <f aca="false">IF(AB8&lt;0,0,(ROUNDDOWN(AB8,0)))</f>
        <v>1790</v>
      </c>
      <c r="AD8" s="56" t="n">
        <f aca="false">($E$1*M8)*((($B$2-$A8)+1)/(($B$2-$B$1+1)))</f>
        <v>4244.87671232877</v>
      </c>
      <c r="AE8" s="58" t="n">
        <f aca="false">ROUNDDOWN(AD8,0)</f>
        <v>4244</v>
      </c>
      <c r="AF8" s="56" t="n">
        <f aca="false">($G$1*AH8)</f>
        <v>5083</v>
      </c>
      <c r="AG8" s="58" t="n">
        <f aca="false">ROUNDDOWN(AF8,0)</f>
        <v>5083</v>
      </c>
      <c r="AH8" s="57" t="n">
        <f aca="false">IF((ISBLANK(N8)),M8,N8)</f>
        <v>0.23</v>
      </c>
    </row>
    <row r="9" customFormat="false" ht="15.75" hidden="false" customHeight="false" outlineLevel="0" collapsed="false">
      <c r="A9" s="18" t="n">
        <v>41735</v>
      </c>
      <c r="B9" s="19" t="n">
        <v>40923</v>
      </c>
      <c r="C9" s="20" t="n">
        <v>14675</v>
      </c>
      <c r="D9" s="20" t="n">
        <v>0</v>
      </c>
      <c r="E9" s="20" t="n">
        <v>1</v>
      </c>
      <c r="F9" s="21" t="s">
        <v>39</v>
      </c>
      <c r="G9" s="22" t="s">
        <v>40</v>
      </c>
      <c r="H9" s="23" t="n">
        <v>1</v>
      </c>
      <c r="I9" s="22" t="s">
        <v>41</v>
      </c>
      <c r="J9" s="22" t="s">
        <v>42</v>
      </c>
      <c r="K9" s="0"/>
      <c r="L9" s="24" t="n">
        <f aca="false">IF(D9&gt;$E$3,$E$3,D9)</f>
        <v>0</v>
      </c>
      <c r="M9" s="25" t="n">
        <v>0.05</v>
      </c>
      <c r="N9" s="37" t="n">
        <v>0.05</v>
      </c>
      <c r="O9" s="38" t="n">
        <f aca="false">E9*(($B$2-$B$1+1)/7)</f>
        <v>52.1428571428571</v>
      </c>
      <c r="P9" s="24" t="n">
        <f aca="false">O9*((($B$2-A9)+1)/(($B$2-$B$1)+1))</f>
        <v>52.1428571428571</v>
      </c>
      <c r="Q9" s="26" t="n">
        <f aca="false">ROUNDUP(P9,0)</f>
        <v>53</v>
      </c>
      <c r="R9" s="24" t="n">
        <f aca="false">E9*(($B$4-$B$3+1)/7)</f>
        <v>52.2857142857143</v>
      </c>
      <c r="S9" s="26" t="n">
        <f aca="false">ROUNDUP(R9,0)</f>
        <v>53</v>
      </c>
      <c r="T9" s="27" t="n">
        <f aca="false">($C9-$L9)*$M9</f>
        <v>733.75</v>
      </c>
      <c r="U9" s="27" t="n">
        <f aca="false">ROUNDDOWN(T9,0)</f>
        <v>733</v>
      </c>
      <c r="V9" s="27" t="n">
        <f aca="false">U9*(($A9-$B$1))/(($B$2-$B$1+1))</f>
        <v>0</v>
      </c>
      <c r="W9" s="27" t="n">
        <f aca="false">ROUNDUP(V9,0)</f>
        <v>0</v>
      </c>
      <c r="X9" s="27" t="n">
        <f aca="false">U9-W9-Q9</f>
        <v>680</v>
      </c>
      <c r="Y9" s="26" t="n">
        <f aca="false">IF(X9&lt;0,0,(ROUNDDOWN(X9,0)))</f>
        <v>680</v>
      </c>
      <c r="Z9" s="27" t="n">
        <f aca="false">((($C9-$L9)*AH9))</f>
        <v>733.75</v>
      </c>
      <c r="AA9" s="27" t="n">
        <f aca="false">ROUNDDOWN(Z9,0)</f>
        <v>733</v>
      </c>
      <c r="AB9" s="27" t="n">
        <f aca="false">AA9-S9</f>
        <v>680</v>
      </c>
      <c r="AC9" s="26" t="n">
        <f aca="false">IF(AB9&lt;0,0,(ROUNDDOWN(AB9,0)))</f>
        <v>680</v>
      </c>
      <c r="AD9" s="24" t="n">
        <f aca="false">($E$1*M9)*((($B$2-$A9)+1)/(($B$2-$B$1+1)))</f>
        <v>1085</v>
      </c>
      <c r="AE9" s="26" t="n">
        <f aca="false">ROUNDDOWN(AD9,0)</f>
        <v>1085</v>
      </c>
      <c r="AF9" s="24" t="n">
        <f aca="false">($G$1*AH9)</f>
        <v>1105</v>
      </c>
      <c r="AG9" s="26" t="n">
        <f aca="false">ROUNDDOWN(AF9,0)</f>
        <v>1105</v>
      </c>
      <c r="AH9" s="25" t="n">
        <f aca="false">IF((ISBLANK(N9)),M9,N9)</f>
        <v>0.05</v>
      </c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.75" hidden="false" customHeight="false" outlineLevel="0" collapsed="false">
      <c r="A10" s="18" t="n">
        <v>41735</v>
      </c>
      <c r="B10" s="19" t="n">
        <v>40854</v>
      </c>
      <c r="C10" s="20" t="n">
        <v>25446</v>
      </c>
      <c r="D10" s="20" t="n">
        <v>500</v>
      </c>
      <c r="E10" s="20" t="n">
        <v>5</v>
      </c>
      <c r="F10" s="21" t="s">
        <v>39</v>
      </c>
      <c r="G10" s="22" t="s">
        <v>40</v>
      </c>
      <c r="H10" s="23" t="n">
        <v>55</v>
      </c>
      <c r="I10" s="22" t="s">
        <v>41</v>
      </c>
      <c r="J10" s="22" t="s">
        <v>42</v>
      </c>
      <c r="K10" s="0"/>
      <c r="L10" s="24" t="n">
        <f aca="false">IF(D10&gt;$E$3,$E$3,D10)</f>
        <v>500</v>
      </c>
      <c r="M10" s="25" t="n">
        <v>0.05</v>
      </c>
      <c r="N10" s="37" t="n">
        <v>0.09</v>
      </c>
      <c r="O10" s="38" t="n">
        <f aca="false">E10*(($B$2-$B$1+1)/7)</f>
        <v>260.714285714286</v>
      </c>
      <c r="P10" s="24" t="n">
        <f aca="false">O10*((($B$2-A10)+1)/(($B$2-$B$1)+1))</f>
        <v>260.714285714286</v>
      </c>
      <c r="Q10" s="26" t="n">
        <f aca="false">ROUNDUP(P10,0)</f>
        <v>261</v>
      </c>
      <c r="R10" s="24" t="n">
        <f aca="false">E10*(($B$4-$B$3+1)/7)</f>
        <v>261.428571428571</v>
      </c>
      <c r="S10" s="26" t="n">
        <f aca="false">ROUNDUP(R10,0)</f>
        <v>262</v>
      </c>
      <c r="T10" s="27" t="n">
        <f aca="false">($C10-$L10)*$M10</f>
        <v>1247.3</v>
      </c>
      <c r="U10" s="27" t="n">
        <f aca="false">ROUNDDOWN(T10,0)</f>
        <v>1247</v>
      </c>
      <c r="V10" s="27" t="n">
        <f aca="false">U10*(($A10-$B$1))/(($B$2-$B$1+1))</f>
        <v>0</v>
      </c>
      <c r="W10" s="27" t="n">
        <f aca="false">ROUNDUP(V10,0)</f>
        <v>0</v>
      </c>
      <c r="X10" s="27" t="n">
        <f aca="false">U10-W10-Q10</f>
        <v>986</v>
      </c>
      <c r="Y10" s="26" t="n">
        <f aca="false">IF(X10&lt;0,0,(ROUNDDOWN(X10,0)))</f>
        <v>986</v>
      </c>
      <c r="Z10" s="27" t="n">
        <f aca="false">((($C10-$L10)*AH10))</f>
        <v>2245.14</v>
      </c>
      <c r="AA10" s="27" t="n">
        <f aca="false">ROUNDDOWN(Z10,0)</f>
        <v>2245</v>
      </c>
      <c r="AB10" s="27" t="n">
        <f aca="false">AA10-S10</f>
        <v>1983</v>
      </c>
      <c r="AC10" s="26" t="n">
        <f aca="false">IF(AB10&lt;0,0,(ROUNDDOWN(AB10,0)))</f>
        <v>1983</v>
      </c>
      <c r="AD10" s="24" t="n">
        <f aca="false">($E$1*M10)*((($B$2-$A10)+1)/(($B$2-$B$1+1)))</f>
        <v>1085</v>
      </c>
      <c r="AE10" s="26" t="n">
        <f aca="false">ROUNDDOWN(AD10,0)</f>
        <v>1085</v>
      </c>
      <c r="AF10" s="24" t="n">
        <f aca="false">($G$1*AH10)</f>
        <v>1989</v>
      </c>
      <c r="AG10" s="26" t="n">
        <f aca="false">ROUNDDOWN(AF10,0)</f>
        <v>1989</v>
      </c>
      <c r="AH10" s="25" t="n">
        <f aca="false">IF((ISBLANK(N10)),M10,N10)</f>
        <v>0.09</v>
      </c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.75" hidden="false" customHeight="false" outlineLevel="0" collapsed="false">
      <c r="A11" s="18" t="n">
        <v>41735</v>
      </c>
      <c r="B11" s="19" t="n">
        <v>35796</v>
      </c>
      <c r="C11" s="20" t="n">
        <v>33656</v>
      </c>
      <c r="D11" s="20" t="n">
        <v>0</v>
      </c>
      <c r="E11" s="20" t="n">
        <v>0</v>
      </c>
      <c r="F11" s="21" t="s">
        <v>39</v>
      </c>
      <c r="G11" s="22" t="s">
        <v>40</v>
      </c>
      <c r="H11" s="23" t="n">
        <v>75</v>
      </c>
      <c r="I11" s="22" t="s">
        <v>41</v>
      </c>
      <c r="J11" s="22" t="s">
        <v>42</v>
      </c>
      <c r="K11" s="0"/>
      <c r="L11" s="24" t="n">
        <f aca="false">IF(D11&gt;$E$3,$E$3,D11)</f>
        <v>0</v>
      </c>
      <c r="M11" s="25" t="n">
        <v>0.05</v>
      </c>
      <c r="N11" s="37" t="n">
        <v>0.09</v>
      </c>
      <c r="O11" s="38" t="n">
        <f aca="false">E11*(($B$2-$B$1+1)/7)</f>
        <v>0</v>
      </c>
      <c r="P11" s="24" t="n">
        <f aca="false">O11*((($B$2-A11)+1)/(($B$2-$B$1)+1))</f>
        <v>0</v>
      </c>
      <c r="Q11" s="26" t="n">
        <f aca="false">ROUNDUP(P11,0)</f>
        <v>0</v>
      </c>
      <c r="R11" s="24" t="n">
        <f aca="false">E11*(($B$4-$B$3+1)/7)</f>
        <v>0</v>
      </c>
      <c r="S11" s="26" t="n">
        <f aca="false">ROUNDUP(R11,0)</f>
        <v>0</v>
      </c>
      <c r="T11" s="27" t="n">
        <f aca="false">($C11-$L11)*$M11</f>
        <v>1682.8</v>
      </c>
      <c r="U11" s="27" t="n">
        <f aca="false">ROUNDDOWN(T11,0)</f>
        <v>1682</v>
      </c>
      <c r="V11" s="27" t="n">
        <f aca="false">U11*(($A11-$B$1))/(($B$2-$B$1+1))</f>
        <v>0</v>
      </c>
      <c r="W11" s="27" t="n">
        <f aca="false">ROUNDUP(V11,0)</f>
        <v>0</v>
      </c>
      <c r="X11" s="27" t="n">
        <f aca="false">U11-W11-Q11</f>
        <v>1682</v>
      </c>
      <c r="Y11" s="26" t="n">
        <f aca="false">IF(X11&lt;0,0,(ROUNDDOWN(X11,0)))</f>
        <v>1682</v>
      </c>
      <c r="Z11" s="27" t="n">
        <f aca="false">((($C11-$L11)*AH11))</f>
        <v>3029.04</v>
      </c>
      <c r="AA11" s="27" t="n">
        <f aca="false">ROUNDDOWN(Z11,0)</f>
        <v>3029</v>
      </c>
      <c r="AB11" s="27" t="n">
        <f aca="false">AA11-S11</f>
        <v>3029</v>
      </c>
      <c r="AC11" s="26" t="n">
        <f aca="false">IF(AB11&lt;0,0,(ROUNDDOWN(AB11,0)))</f>
        <v>3029</v>
      </c>
      <c r="AD11" s="24" t="n">
        <f aca="false">($E$1*M11)*((($B$2-$A11)+1)/(($B$2-$B$1+1)))</f>
        <v>1085</v>
      </c>
      <c r="AE11" s="26" t="n">
        <f aca="false">ROUNDDOWN(AD11,0)</f>
        <v>1085</v>
      </c>
      <c r="AF11" s="24" t="n">
        <f aca="false">($G$1*AH11)</f>
        <v>1989</v>
      </c>
      <c r="AG11" s="26" t="n">
        <f aca="false">ROUNDDOWN(AF11,0)</f>
        <v>1989</v>
      </c>
      <c r="AH11" s="25" t="n">
        <f aca="false">IF((ISBLANK(N11)),M11,N11)</f>
        <v>0.09</v>
      </c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.75" hidden="false" customHeight="false" outlineLevel="0" collapsed="false">
      <c r="A12" s="18" t="n">
        <v>41735</v>
      </c>
      <c r="B12" s="28" t="n">
        <v>35797</v>
      </c>
      <c r="C12" s="20" t="n">
        <v>71222</v>
      </c>
      <c r="D12" s="20" t="n">
        <v>0</v>
      </c>
      <c r="E12" s="20" t="n">
        <v>0</v>
      </c>
      <c r="F12" s="21" t="s">
        <v>39</v>
      </c>
      <c r="G12" s="22" t="s">
        <v>40</v>
      </c>
      <c r="H12" s="23" t="n">
        <v>76</v>
      </c>
      <c r="I12" s="22" t="s">
        <v>41</v>
      </c>
      <c r="J12" s="22" t="s">
        <v>42</v>
      </c>
      <c r="K12" s="0"/>
      <c r="L12" s="24" t="n">
        <f aca="false">IF(D12&gt;$E$3,$E$3,D12)</f>
        <v>0</v>
      </c>
      <c r="M12" s="25" t="n">
        <v>0.11</v>
      </c>
      <c r="N12" s="37" t="n">
        <v>0.13</v>
      </c>
      <c r="O12" s="38" t="n">
        <f aca="false">E12*(($B$2-$B$1+1)/7)</f>
        <v>0</v>
      </c>
      <c r="P12" s="24" t="n">
        <f aca="false">O12*((($B$2-A12)+1)/(($B$2-$B$1)+1))</f>
        <v>0</v>
      </c>
      <c r="Q12" s="26" t="n">
        <f aca="false">ROUNDUP(P12,0)</f>
        <v>0</v>
      </c>
      <c r="R12" s="24" t="n">
        <f aca="false">E12*(($B$4-$B$3+1)/7)</f>
        <v>0</v>
      </c>
      <c r="S12" s="26" t="n">
        <f aca="false">ROUNDUP(R12,0)</f>
        <v>0</v>
      </c>
      <c r="T12" s="27" t="n">
        <f aca="false">($C12-$L12)*$M12</f>
        <v>7834.42</v>
      </c>
      <c r="U12" s="27" t="n">
        <f aca="false">ROUNDDOWN(T12,0)</f>
        <v>7834</v>
      </c>
      <c r="V12" s="27" t="n">
        <f aca="false">U12*(($A12-$B$1))/(($B$2-$B$1+1))</f>
        <v>0</v>
      </c>
      <c r="W12" s="27" t="n">
        <f aca="false">ROUNDUP(V12,0)</f>
        <v>0</v>
      </c>
      <c r="X12" s="27" t="n">
        <f aca="false">U12-W12-Q12</f>
        <v>7834</v>
      </c>
      <c r="Y12" s="26" t="n">
        <f aca="false">IF(X12&lt;0,0,(ROUNDDOWN(X12,0)))</f>
        <v>7834</v>
      </c>
      <c r="Z12" s="27" t="n">
        <f aca="false">((($C12-$L12)*AH12))</f>
        <v>9258.86</v>
      </c>
      <c r="AA12" s="27" t="n">
        <f aca="false">ROUNDDOWN(Z12,0)</f>
        <v>9258</v>
      </c>
      <c r="AB12" s="27" t="n">
        <f aca="false">AA12-S12</f>
        <v>9258</v>
      </c>
      <c r="AC12" s="26" t="n">
        <f aca="false">IF(AB12&lt;0,0,(ROUNDDOWN(AB12,0)))</f>
        <v>9258</v>
      </c>
      <c r="AD12" s="24" t="n">
        <f aca="false">($E$1*M12)*((($B$2-$A12)+1)/(($B$2-$B$1+1)))</f>
        <v>2387</v>
      </c>
      <c r="AE12" s="26" t="n">
        <f aca="false">ROUNDDOWN(AD12,0)</f>
        <v>2387</v>
      </c>
      <c r="AF12" s="24" t="n">
        <f aca="false">($G$1*AH12)</f>
        <v>2873</v>
      </c>
      <c r="AG12" s="26" t="n">
        <f aca="false">ROUNDDOWN(AF12,0)</f>
        <v>2873</v>
      </c>
      <c r="AH12" s="25" t="n">
        <f aca="false">IF((ISBLANK(N12)),M12,N12)</f>
        <v>0.13</v>
      </c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.75" hidden="false" customHeight="false" outlineLevel="0" collapsed="false">
      <c r="A13" s="18" t="n">
        <v>41888</v>
      </c>
      <c r="B13" s="28" t="n">
        <v>36161</v>
      </c>
      <c r="C13" s="20" t="n">
        <v>15872</v>
      </c>
      <c r="D13" s="20" t="n">
        <v>0</v>
      </c>
      <c r="E13" s="20" t="n">
        <v>15</v>
      </c>
      <c r="F13" s="21" t="s">
        <v>39</v>
      </c>
      <c r="G13" s="22" t="s">
        <v>40</v>
      </c>
      <c r="H13" s="23" t="n">
        <v>82</v>
      </c>
      <c r="I13" s="22" t="s">
        <v>41</v>
      </c>
      <c r="J13" s="22" t="s">
        <v>42</v>
      </c>
      <c r="K13" s="0"/>
      <c r="L13" s="24" t="n">
        <f aca="false">IF(D13&gt;$E$3,$E$3,D13)</f>
        <v>0</v>
      </c>
      <c r="M13" s="37" t="n">
        <v>0.11</v>
      </c>
      <c r="N13" s="37" t="n">
        <v>0.13</v>
      </c>
      <c r="O13" s="38" t="n">
        <f aca="false">E13*(($B$2-$B$1+1)/7)</f>
        <v>782.142857142857</v>
      </c>
      <c r="P13" s="24" t="n">
        <f aca="false">O13*((($B$2-A13)+1)/(($B$2-$B$1)+1))</f>
        <v>454.285714285714</v>
      </c>
      <c r="Q13" s="26" t="n">
        <f aca="false">ROUNDUP(P13,0)</f>
        <v>455</v>
      </c>
      <c r="R13" s="24" t="n">
        <f aca="false">E13*(($B$4-$B$3+1)/7)</f>
        <v>784.285714285714</v>
      </c>
      <c r="S13" s="26" t="n">
        <f aca="false">ROUNDUP(R13,0)</f>
        <v>785</v>
      </c>
      <c r="T13" s="27" t="n">
        <f aca="false">($C13-$L13)*$M13</f>
        <v>1745.92</v>
      </c>
      <c r="U13" s="27" t="n">
        <f aca="false">ROUNDDOWN(T13,0)</f>
        <v>1745</v>
      </c>
      <c r="V13" s="27" t="n">
        <f aca="false">U13*(($A13-$B$1))/(($B$2-$B$1+1))</f>
        <v>731.465753424658</v>
      </c>
      <c r="W13" s="27" t="n">
        <f aca="false">ROUNDUP(V13,0)</f>
        <v>732</v>
      </c>
      <c r="X13" s="27" t="n">
        <f aca="false">U13-W13-Q13</f>
        <v>558</v>
      </c>
      <c r="Y13" s="26" t="n">
        <f aca="false">IF(X13&lt;0,0,(ROUNDDOWN(X13,0)))</f>
        <v>558</v>
      </c>
      <c r="Z13" s="27" t="n">
        <f aca="false">((($C13-$L13)*AH13))</f>
        <v>2063.36</v>
      </c>
      <c r="AA13" s="27" t="n">
        <f aca="false">ROUNDDOWN(Z13,0)</f>
        <v>2063</v>
      </c>
      <c r="AB13" s="27" t="n">
        <f aca="false">AA13-S13</f>
        <v>1278</v>
      </c>
      <c r="AC13" s="26" t="n">
        <f aca="false">IF(AB13&lt;0,0,(ROUNDDOWN(AB13,0)))</f>
        <v>1278</v>
      </c>
      <c r="AD13" s="24" t="n">
        <f aca="false">($E$1*M13)*((($B$2-$A13)+1)/(($B$2-$B$1+1)))</f>
        <v>1386.42191780822</v>
      </c>
      <c r="AE13" s="26" t="n">
        <f aca="false">ROUNDDOWN(AD13,0)</f>
        <v>1386</v>
      </c>
      <c r="AF13" s="24" t="n">
        <f aca="false">($G$1*AH13)</f>
        <v>2873</v>
      </c>
      <c r="AG13" s="26" t="n">
        <f aca="false">ROUNDDOWN(AF13,0)</f>
        <v>2873</v>
      </c>
      <c r="AH13" s="25" t="n">
        <f aca="false">IF((ISBLANK(N13)),M13,N13)</f>
        <v>0.13</v>
      </c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.75" hidden="false" customHeight="false" outlineLevel="0" collapsed="false">
      <c r="A14" s="18" t="n">
        <v>41852</v>
      </c>
      <c r="B14" s="19" t="n">
        <v>40923</v>
      </c>
      <c r="C14" s="20" t="n">
        <v>34987</v>
      </c>
      <c r="D14" s="20" t="n">
        <v>0</v>
      </c>
      <c r="E14" s="20" t="n">
        <v>4</v>
      </c>
      <c r="F14" s="21" t="s">
        <v>39</v>
      </c>
      <c r="G14" s="22" t="s">
        <v>40</v>
      </c>
      <c r="H14" s="23" t="n">
        <v>94</v>
      </c>
      <c r="I14" s="22" t="s">
        <v>41</v>
      </c>
      <c r="J14" s="22" t="s">
        <v>42</v>
      </c>
      <c r="K14" s="0"/>
      <c r="L14" s="24" t="n">
        <f aca="false">IF(D14&gt;$E$3,$E$3,D14)</f>
        <v>0</v>
      </c>
      <c r="M14" s="25" t="n">
        <v>0.11</v>
      </c>
      <c r="N14" s="37" t="n">
        <v>0.13</v>
      </c>
      <c r="O14" s="38" t="n">
        <f aca="false">E14*(($B$2-$B$1+1)/7)</f>
        <v>208.571428571429</v>
      </c>
      <c r="P14" s="24" t="n">
        <f aca="false">O14*((($B$2-A14)+1)/(($B$2-$B$1)+1))</f>
        <v>141.714285714286</v>
      </c>
      <c r="Q14" s="26" t="n">
        <f aca="false">ROUNDUP(P14,0)</f>
        <v>142</v>
      </c>
      <c r="R14" s="24" t="n">
        <f aca="false">E14*(($B$4-$B$3+1)/7)</f>
        <v>209.142857142857</v>
      </c>
      <c r="S14" s="26" t="n">
        <f aca="false">ROUNDUP(R14,0)</f>
        <v>210</v>
      </c>
      <c r="T14" s="27" t="n">
        <f aca="false">($C14-$L14)*$M14</f>
        <v>3848.57</v>
      </c>
      <c r="U14" s="27" t="n">
        <f aca="false">ROUNDDOWN(T14,0)</f>
        <v>3848</v>
      </c>
      <c r="V14" s="27" t="n">
        <f aca="false">U14*(($A14-$B$1))/(($B$2-$B$1+1))</f>
        <v>1233.46849315069</v>
      </c>
      <c r="W14" s="27" t="n">
        <f aca="false">ROUNDUP(V14,0)</f>
        <v>1234</v>
      </c>
      <c r="X14" s="27" t="n">
        <f aca="false">U14-W14-Q14</f>
        <v>2472</v>
      </c>
      <c r="Y14" s="26" t="n">
        <f aca="false">IF(X14&lt;0,0,(ROUNDDOWN(X14,0)))</f>
        <v>2472</v>
      </c>
      <c r="Z14" s="27" t="n">
        <f aca="false">((($C14-$L14)*AH14))</f>
        <v>4548.31</v>
      </c>
      <c r="AA14" s="27" t="n">
        <f aca="false">ROUNDDOWN(Z14,0)</f>
        <v>4548</v>
      </c>
      <c r="AB14" s="27" t="n">
        <f aca="false">AA14-S14</f>
        <v>4338</v>
      </c>
      <c r="AC14" s="26" t="n">
        <f aca="false">IF(AB14&lt;0,0,(ROUNDDOWN(AB14,0)))</f>
        <v>4338</v>
      </c>
      <c r="AD14" s="24" t="n">
        <f aca="false">($E$1*M14)*((($B$2-$A14)+1)/(($B$2-$B$1+1)))</f>
        <v>1621.85205479452</v>
      </c>
      <c r="AE14" s="26" t="n">
        <f aca="false">ROUNDDOWN(AD14,0)</f>
        <v>1621</v>
      </c>
      <c r="AF14" s="24" t="n">
        <f aca="false">($G$1*AH14)</f>
        <v>2873</v>
      </c>
      <c r="AG14" s="26" t="n">
        <f aca="false">ROUNDDOWN(AF14,0)</f>
        <v>2873</v>
      </c>
      <c r="AH14" s="25" t="n">
        <f aca="false">IF((ISBLANK(N14)),M14,N14)</f>
        <v>0.13</v>
      </c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.75" hidden="false" customHeight="false" outlineLevel="0" collapsed="false">
      <c r="A15" s="18" t="n">
        <v>41821</v>
      </c>
      <c r="B15" s="19" t="n">
        <v>40854</v>
      </c>
      <c r="C15" s="20" t="n">
        <v>18465</v>
      </c>
      <c r="D15" s="20" t="n">
        <v>0</v>
      </c>
      <c r="E15" s="20" t="n">
        <v>6</v>
      </c>
      <c r="F15" s="21" t="s">
        <v>39</v>
      </c>
      <c r="G15" s="22" t="s">
        <v>40</v>
      </c>
      <c r="H15" s="23" t="n">
        <v>95</v>
      </c>
      <c r="I15" s="22" t="s">
        <v>41</v>
      </c>
      <c r="J15" s="22" t="s">
        <v>42</v>
      </c>
      <c r="K15" s="0"/>
      <c r="L15" s="24" t="n">
        <f aca="false">IF(D15&gt;$E$3,$E$3,D15)</f>
        <v>0</v>
      </c>
      <c r="M15" s="25" t="n">
        <v>0.12</v>
      </c>
      <c r="N15" s="37" t="n">
        <v>0.14</v>
      </c>
      <c r="O15" s="38" t="n">
        <f aca="false">E15*(($B$2-$B$1+1)/7)</f>
        <v>312.857142857143</v>
      </c>
      <c r="P15" s="24" t="n">
        <f aca="false">O15*((($B$2-A15)+1)/(($B$2-$B$1)+1))</f>
        <v>239.142857142857</v>
      </c>
      <c r="Q15" s="26" t="n">
        <f aca="false">ROUNDUP(P15,0)</f>
        <v>240</v>
      </c>
      <c r="R15" s="24" t="n">
        <f aca="false">E15*(($B$4-$B$3+1)/7)</f>
        <v>313.714285714286</v>
      </c>
      <c r="S15" s="26" t="n">
        <f aca="false">ROUNDUP(R15,0)</f>
        <v>314</v>
      </c>
      <c r="T15" s="27" t="n">
        <f aca="false">($C15-$L15)*$M15</f>
        <v>2215.8</v>
      </c>
      <c r="U15" s="27" t="n">
        <f aca="false">ROUNDDOWN(T15,0)</f>
        <v>2215</v>
      </c>
      <c r="V15" s="27" t="n">
        <f aca="false">U15*(($A15-$B$1))/(($B$2-$B$1+1))</f>
        <v>521.890410958904</v>
      </c>
      <c r="W15" s="27" t="n">
        <f aca="false">ROUNDUP(V15,0)</f>
        <v>522</v>
      </c>
      <c r="X15" s="27" t="n">
        <f aca="false">U15-W15-Q15</f>
        <v>1453</v>
      </c>
      <c r="Y15" s="26" t="n">
        <f aca="false">IF(X15&lt;0,0,(ROUNDDOWN(X15,0)))</f>
        <v>1453</v>
      </c>
      <c r="Z15" s="27" t="n">
        <f aca="false">((($C15-$L15)*AH15))</f>
        <v>2585.1</v>
      </c>
      <c r="AA15" s="27" t="n">
        <f aca="false">ROUNDDOWN(Z15,0)</f>
        <v>2585</v>
      </c>
      <c r="AB15" s="27" t="n">
        <f aca="false">AA15-S15</f>
        <v>2271</v>
      </c>
      <c r="AC15" s="26" t="n">
        <f aca="false">IF(AB15&lt;0,0,(ROUNDDOWN(AB15,0)))</f>
        <v>2271</v>
      </c>
      <c r="AD15" s="24" t="n">
        <f aca="false">($E$1*M15)*((($B$2-$A15)+1)/(($B$2-$B$1+1)))</f>
        <v>1990.45479452055</v>
      </c>
      <c r="AE15" s="26" t="n">
        <f aca="false">ROUNDDOWN(AD15,0)</f>
        <v>1990</v>
      </c>
      <c r="AF15" s="24" t="n">
        <f aca="false">($G$1*AH15)</f>
        <v>3094</v>
      </c>
      <c r="AG15" s="26" t="n">
        <f aca="false">ROUNDDOWN(AF15,0)</f>
        <v>3094</v>
      </c>
      <c r="AH15" s="25" t="n">
        <f aca="false">IF((ISBLANK(N15)),M15,N15)</f>
        <v>0.14</v>
      </c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.75" hidden="false" customHeight="false" outlineLevel="0" collapsed="false">
      <c r="A16" s="18" t="n">
        <v>41929</v>
      </c>
      <c r="B16" s="19" t="n">
        <v>35796</v>
      </c>
      <c r="C16" s="20" t="n">
        <v>85674</v>
      </c>
      <c r="D16" s="20" t="n">
        <v>0</v>
      </c>
      <c r="E16" s="20" t="n">
        <v>8</v>
      </c>
      <c r="F16" s="21" t="s">
        <v>39</v>
      </c>
      <c r="G16" s="22" t="s">
        <v>40</v>
      </c>
      <c r="H16" s="23" t="n">
        <v>100</v>
      </c>
      <c r="I16" s="22" t="s">
        <v>41</v>
      </c>
      <c r="J16" s="22" t="s">
        <v>42</v>
      </c>
      <c r="K16" s="0"/>
      <c r="L16" s="24" t="n">
        <f aca="false">IF(D16&gt;$E$3,$E$3,D16)</f>
        <v>0</v>
      </c>
      <c r="M16" s="25" t="n">
        <v>0.13</v>
      </c>
      <c r="N16" s="37" t="n">
        <v>0.15</v>
      </c>
      <c r="O16" s="38" t="n">
        <f aca="false">E16*(($B$2-$B$1+1)/7)</f>
        <v>417.142857142857</v>
      </c>
      <c r="P16" s="24" t="n">
        <f aca="false">O16*((($B$2-A16)+1)/(($B$2-$B$1)+1))</f>
        <v>195.428571428571</v>
      </c>
      <c r="Q16" s="26" t="n">
        <f aca="false">ROUNDUP(P16,0)</f>
        <v>196</v>
      </c>
      <c r="R16" s="24" t="n">
        <f aca="false">E16*(($B$4-$B$3+1)/7)</f>
        <v>418.285714285714</v>
      </c>
      <c r="S16" s="26" t="n">
        <f aca="false">ROUNDUP(R16,0)</f>
        <v>419</v>
      </c>
      <c r="T16" s="27" t="n">
        <f aca="false">($C16-$L16)*$M16</f>
        <v>11137.62</v>
      </c>
      <c r="U16" s="27" t="n">
        <f aca="false">ROUNDDOWN(T16,0)</f>
        <v>11137</v>
      </c>
      <c r="V16" s="27" t="n">
        <f aca="false">U16*(($A16-$B$1))/(($B$2-$B$1+1))</f>
        <v>5919.39178082192</v>
      </c>
      <c r="W16" s="27" t="n">
        <f aca="false">ROUNDUP(V16,0)</f>
        <v>5920</v>
      </c>
      <c r="X16" s="27" t="n">
        <f aca="false">U16-W16-Q16</f>
        <v>5021</v>
      </c>
      <c r="Y16" s="26" t="n">
        <f aca="false">IF(X16&lt;0,0,(ROUNDDOWN(X16,0)))</f>
        <v>5021</v>
      </c>
      <c r="Z16" s="27" t="n">
        <f aca="false">((($C16-$L16)*AH16))</f>
        <v>12851.1</v>
      </c>
      <c r="AA16" s="27" t="n">
        <f aca="false">ROUNDDOWN(Z16,0)</f>
        <v>12851</v>
      </c>
      <c r="AB16" s="27" t="n">
        <f aca="false">AA16-S16</f>
        <v>12432</v>
      </c>
      <c r="AC16" s="26" t="n">
        <f aca="false">IF(AB16&lt;0,0,(ROUNDDOWN(AB16,0)))</f>
        <v>12432</v>
      </c>
      <c r="AD16" s="24" t="n">
        <f aca="false">($E$1*M16)*((($B$2-$A16)+1)/(($B$2-$B$1+1)))</f>
        <v>1321.61917808219</v>
      </c>
      <c r="AE16" s="26" t="n">
        <f aca="false">ROUNDDOWN(AD16,0)</f>
        <v>1321</v>
      </c>
      <c r="AF16" s="24" t="n">
        <f aca="false">($G$1*AH16)</f>
        <v>3315</v>
      </c>
      <c r="AG16" s="26" t="n">
        <f aca="false">ROUNDDOWN(AF16,0)</f>
        <v>3315</v>
      </c>
      <c r="AH16" s="25" t="n">
        <f aca="false">IF((ISBLANK(N16)),M16,N16)</f>
        <v>0.15</v>
      </c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.75" hidden="false" customHeight="false" outlineLevel="0" collapsed="false">
      <c r="A17" s="18" t="n">
        <v>41954</v>
      </c>
      <c r="B17" s="28" t="n">
        <v>35797</v>
      </c>
      <c r="C17" s="20" t="n">
        <v>63546</v>
      </c>
      <c r="D17" s="20" t="n">
        <v>0</v>
      </c>
      <c r="E17" s="20" t="n">
        <v>10</v>
      </c>
      <c r="F17" s="21" t="s">
        <v>39</v>
      </c>
      <c r="G17" s="22" t="s">
        <v>40</v>
      </c>
      <c r="H17" s="23" t="n">
        <v>105</v>
      </c>
      <c r="I17" s="22" t="s">
        <v>41</v>
      </c>
      <c r="J17" s="22" t="s">
        <v>42</v>
      </c>
      <c r="K17" s="0"/>
      <c r="L17" s="24" t="n">
        <f aca="false">IF(D17&gt;$E$3,$E$3,D17)</f>
        <v>0</v>
      </c>
      <c r="M17" s="25" t="n">
        <v>0.14</v>
      </c>
      <c r="N17" s="37" t="n">
        <v>0.16</v>
      </c>
      <c r="O17" s="38" t="n">
        <f aca="false">E17*(($B$2-$B$1+1)/7)</f>
        <v>521.428571428571</v>
      </c>
      <c r="P17" s="24" t="n">
        <f aca="false">O17*((($B$2-A17)+1)/(($B$2-$B$1)+1))</f>
        <v>208.571428571429</v>
      </c>
      <c r="Q17" s="26" t="n">
        <f aca="false">ROUNDUP(P17,0)</f>
        <v>209</v>
      </c>
      <c r="R17" s="24" t="n">
        <f aca="false">E17*(($B$4-$B$3+1)/7)</f>
        <v>522.857142857143</v>
      </c>
      <c r="S17" s="26" t="n">
        <f aca="false">ROUNDUP(R17,0)</f>
        <v>523</v>
      </c>
      <c r="T17" s="27" t="n">
        <f aca="false">($C17-$L17)*$M17</f>
        <v>8896.44</v>
      </c>
      <c r="U17" s="27" t="n">
        <f aca="false">ROUNDDOWN(T17,0)</f>
        <v>8896</v>
      </c>
      <c r="V17" s="27" t="n">
        <f aca="false">U17*(($A17-$B$1))/(($B$2-$B$1+1))</f>
        <v>5337.6</v>
      </c>
      <c r="W17" s="27" t="n">
        <f aca="false">ROUNDUP(V17,0)</f>
        <v>5338</v>
      </c>
      <c r="X17" s="27" t="n">
        <f aca="false">U17-W17-Q17</f>
        <v>3349</v>
      </c>
      <c r="Y17" s="26" t="n">
        <f aca="false">IF(X17&lt;0,0,(ROUNDDOWN(X17,0)))</f>
        <v>3349</v>
      </c>
      <c r="Z17" s="27" t="n">
        <f aca="false">((($C17-$L17)*AH17))</f>
        <v>10167.36</v>
      </c>
      <c r="AA17" s="27" t="n">
        <f aca="false">ROUNDDOWN(Z17,0)</f>
        <v>10167</v>
      </c>
      <c r="AB17" s="27" t="n">
        <f aca="false">AA17-S17</f>
        <v>9644</v>
      </c>
      <c r="AC17" s="26" t="n">
        <f aca="false">IF(AB17&lt;0,0,(ROUNDDOWN(AB17,0)))</f>
        <v>9644</v>
      </c>
      <c r="AD17" s="24" t="n">
        <f aca="false">($E$1*M17)*((($B$2-$A17)+1)/(($B$2-$B$1+1)))</f>
        <v>1215.2</v>
      </c>
      <c r="AE17" s="26" t="n">
        <f aca="false">ROUNDDOWN(AD17,0)</f>
        <v>1215</v>
      </c>
      <c r="AF17" s="24" t="n">
        <f aca="false">($G$1*AH17)</f>
        <v>3536</v>
      </c>
      <c r="AG17" s="26" t="n">
        <f aca="false">ROUNDDOWN(AF17,0)</f>
        <v>3536</v>
      </c>
      <c r="AH17" s="25" t="n">
        <f aca="false">IF((ISBLANK(N17)),M17,N17)</f>
        <v>0.16</v>
      </c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.75" hidden="false" customHeight="false" outlineLevel="0" collapsed="false">
      <c r="A18" s="18" t="n">
        <v>41761</v>
      </c>
      <c r="B18" s="28" t="n">
        <v>36161</v>
      </c>
      <c r="C18" s="20" t="n">
        <v>28000</v>
      </c>
      <c r="D18" s="20" t="n">
        <v>0</v>
      </c>
      <c r="E18" s="20" t="n">
        <v>30</v>
      </c>
      <c r="F18" s="21" t="s">
        <v>39</v>
      </c>
      <c r="G18" s="22" t="s">
        <v>40</v>
      </c>
      <c r="H18" s="23" t="n">
        <v>110</v>
      </c>
      <c r="I18" s="22" t="s">
        <v>41</v>
      </c>
      <c r="J18" s="22" t="s">
        <v>42</v>
      </c>
      <c r="K18" s="0"/>
      <c r="L18" s="24" t="n">
        <f aca="false">IF(D18&gt;$E$3,$E$3,D18)</f>
        <v>0</v>
      </c>
      <c r="M18" s="25" t="n">
        <v>0.15</v>
      </c>
      <c r="N18" s="37" t="n">
        <v>0.17</v>
      </c>
      <c r="O18" s="38" t="n">
        <f aca="false">E18*(($B$2-$B$1+1)/7)</f>
        <v>1564.28571428571</v>
      </c>
      <c r="P18" s="24" t="n">
        <f aca="false">O18*((($B$2-A18)+1)/(($B$2-$B$1)+1))</f>
        <v>1452.85714285714</v>
      </c>
      <c r="Q18" s="26" t="n">
        <f aca="false">ROUNDUP(P18,0)</f>
        <v>1453</v>
      </c>
      <c r="R18" s="24" t="n">
        <f aca="false">E18*(($B$4-$B$3+1)/7)</f>
        <v>1568.57142857143</v>
      </c>
      <c r="S18" s="26" t="n">
        <f aca="false">ROUNDUP(R18,0)</f>
        <v>1569</v>
      </c>
      <c r="T18" s="27" t="n">
        <f aca="false">($C18-$L18)*$M18</f>
        <v>4200</v>
      </c>
      <c r="U18" s="27" t="n">
        <f aca="false">ROUNDDOWN(T18,0)</f>
        <v>4200</v>
      </c>
      <c r="V18" s="27" t="n">
        <f aca="false">U18*(($A18-$B$1))/(($B$2-$B$1+1))</f>
        <v>299.178082191781</v>
      </c>
      <c r="W18" s="27" t="n">
        <f aca="false">ROUNDUP(V18,0)</f>
        <v>300</v>
      </c>
      <c r="X18" s="27" t="n">
        <f aca="false">U18-W18-Q18</f>
        <v>2447</v>
      </c>
      <c r="Y18" s="26" t="n">
        <f aca="false">IF(X18&lt;0,0,(ROUNDDOWN(X18,0)))</f>
        <v>2447</v>
      </c>
      <c r="Z18" s="27" t="n">
        <f aca="false">((($C18-$L18)*AH18))</f>
        <v>4760</v>
      </c>
      <c r="AA18" s="27" t="n">
        <f aca="false">ROUNDDOWN(Z18,0)</f>
        <v>4760</v>
      </c>
      <c r="AB18" s="27" t="n">
        <f aca="false">AA18-S18</f>
        <v>3191</v>
      </c>
      <c r="AC18" s="26" t="n">
        <f aca="false">IF(AB18&lt;0,0,(ROUNDDOWN(AB18,0)))</f>
        <v>3191</v>
      </c>
      <c r="AD18" s="24" t="n">
        <f aca="false">($E$1*M18)*((($B$2-$A18)+1)/(($B$2-$B$1+1)))</f>
        <v>3023.13698630137</v>
      </c>
      <c r="AE18" s="26" t="n">
        <f aca="false">ROUNDDOWN(AD18,0)</f>
        <v>3023</v>
      </c>
      <c r="AF18" s="24" t="n">
        <f aca="false">($G$1*AH18)</f>
        <v>3757</v>
      </c>
      <c r="AG18" s="26" t="n">
        <f aca="false">ROUNDDOWN(AF18,0)</f>
        <v>3757</v>
      </c>
      <c r="AH18" s="25" t="n">
        <f aca="false">IF((ISBLANK(N18)),M18,N18)</f>
        <v>0.17</v>
      </c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.75" hidden="false" customHeight="false" outlineLevel="0" collapsed="false">
      <c r="A19" s="18" t="n">
        <v>41793</v>
      </c>
      <c r="B19" s="19" t="n">
        <v>40923</v>
      </c>
      <c r="C19" s="20" t="n">
        <v>22847</v>
      </c>
      <c r="D19" s="20" t="n">
        <v>0</v>
      </c>
      <c r="E19" s="20" t="n">
        <v>72</v>
      </c>
      <c r="F19" s="21" t="s">
        <v>39</v>
      </c>
      <c r="G19" s="22" t="s">
        <v>40</v>
      </c>
      <c r="H19" s="23" t="n">
        <v>115</v>
      </c>
      <c r="I19" s="22" t="s">
        <v>41</v>
      </c>
      <c r="J19" s="22" t="s">
        <v>42</v>
      </c>
      <c r="K19" s="0"/>
      <c r="L19" s="24" t="n">
        <f aca="false">IF(D19&gt;$E$3,$E$3,D19)</f>
        <v>0</v>
      </c>
      <c r="M19" s="25" t="n">
        <v>0.16</v>
      </c>
      <c r="N19" s="37" t="n">
        <v>0.18</v>
      </c>
      <c r="O19" s="38" t="n">
        <f aca="false">E19*(($B$2-$B$1+1)/7)</f>
        <v>3754.28571428571</v>
      </c>
      <c r="P19" s="24" t="n">
        <f aca="false">O19*((($B$2-A19)+1)/(($B$2-$B$1)+1))</f>
        <v>3157.71428571429</v>
      </c>
      <c r="Q19" s="26" t="n">
        <f aca="false">ROUNDUP(P19,0)</f>
        <v>3158</v>
      </c>
      <c r="R19" s="24" t="n">
        <f aca="false">E19*(($B$4-$B$3+1)/7)</f>
        <v>3764.57142857143</v>
      </c>
      <c r="S19" s="26" t="n">
        <f aca="false">ROUNDUP(R19,0)</f>
        <v>3765</v>
      </c>
      <c r="T19" s="27" t="n">
        <f aca="false">($C19-$L19)*$M19</f>
        <v>3655.52</v>
      </c>
      <c r="U19" s="27" t="n">
        <f aca="false">ROUNDDOWN(T19,0)</f>
        <v>3655</v>
      </c>
      <c r="V19" s="27" t="n">
        <f aca="false">U19*(($A19-$B$1))/(($B$2-$B$1+1))</f>
        <v>580.794520547945</v>
      </c>
      <c r="W19" s="27" t="n">
        <f aca="false">ROUNDUP(V19,0)</f>
        <v>581</v>
      </c>
      <c r="X19" s="27" t="n">
        <f aca="false">U19-W19-Q19</f>
        <v>-84</v>
      </c>
      <c r="Y19" s="26" t="n">
        <f aca="false">IF(X19&lt;0,0,(ROUNDDOWN(X19,0)))</f>
        <v>0</v>
      </c>
      <c r="Z19" s="27" t="n">
        <f aca="false">((($C19-$L19)*AH19))</f>
        <v>4112.46</v>
      </c>
      <c r="AA19" s="27" t="n">
        <f aca="false">ROUNDDOWN(Z19,0)</f>
        <v>4112</v>
      </c>
      <c r="AB19" s="27" t="n">
        <f aca="false">AA19-S19</f>
        <v>347</v>
      </c>
      <c r="AC19" s="26" t="n">
        <f aca="false">IF(AB19&lt;0,0,(ROUNDDOWN(AB19,0)))</f>
        <v>347</v>
      </c>
      <c r="AD19" s="24" t="n">
        <f aca="false">($E$1*M19)*((($B$2-$A19)+1)/(($B$2-$B$1+1)))</f>
        <v>2920.28493150685</v>
      </c>
      <c r="AE19" s="26" t="n">
        <f aca="false">ROUNDDOWN(AD19,0)</f>
        <v>2920</v>
      </c>
      <c r="AF19" s="24" t="n">
        <f aca="false">($G$1*AH19)</f>
        <v>3978</v>
      </c>
      <c r="AG19" s="26" t="n">
        <f aca="false">ROUNDDOWN(AF19,0)</f>
        <v>3978</v>
      </c>
      <c r="AH19" s="25" t="n">
        <f aca="false">IF((ISBLANK(N19)),M19,N19)</f>
        <v>0.18</v>
      </c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.75" hidden="false" customHeight="false" outlineLevel="0" collapsed="false">
      <c r="A20" s="18" t="n">
        <v>41824</v>
      </c>
      <c r="B20" s="19" t="n">
        <v>40854</v>
      </c>
      <c r="C20" s="20" t="n">
        <v>25000</v>
      </c>
      <c r="D20" s="20" t="n">
        <v>0</v>
      </c>
      <c r="E20" s="20" t="n">
        <v>88</v>
      </c>
      <c r="F20" s="21" t="s">
        <v>39</v>
      </c>
      <c r="G20" s="22" t="s">
        <v>40</v>
      </c>
      <c r="H20" s="23" t="n">
        <v>120</v>
      </c>
      <c r="I20" s="22" t="s">
        <v>41</v>
      </c>
      <c r="J20" s="22" t="s">
        <v>42</v>
      </c>
      <c r="K20" s="0"/>
      <c r="L20" s="24" t="n">
        <f aca="false">IF(D20&gt;$E$3,$E$3,D20)</f>
        <v>0</v>
      </c>
      <c r="M20" s="25" t="n">
        <v>0.17</v>
      </c>
      <c r="N20" s="37" t="n">
        <v>0.19</v>
      </c>
      <c r="O20" s="38" t="n">
        <f aca="false">E20*(($B$2-$B$1+1)/7)</f>
        <v>4588.57142857143</v>
      </c>
      <c r="P20" s="24" t="n">
        <f aca="false">O20*((($B$2-A20)+1)/(($B$2-$B$1)+1))</f>
        <v>3469.71428571429</v>
      </c>
      <c r="Q20" s="26" t="n">
        <f aca="false">ROUNDUP(P20,0)</f>
        <v>3470</v>
      </c>
      <c r="R20" s="24" t="n">
        <f aca="false">E20*(($B$4-$B$3+1)/7)</f>
        <v>4601.14285714286</v>
      </c>
      <c r="S20" s="26" t="n">
        <f aca="false">ROUNDUP(R20,0)</f>
        <v>4602</v>
      </c>
      <c r="T20" s="27" t="n">
        <f aca="false">($C20-$L20)*$M20</f>
        <v>4250</v>
      </c>
      <c r="U20" s="27" t="n">
        <f aca="false">ROUNDDOWN(T20,0)</f>
        <v>4250</v>
      </c>
      <c r="V20" s="27" t="n">
        <f aca="false">U20*(($A20-$B$1))/(($B$2-$B$1+1))</f>
        <v>1036.30136986301</v>
      </c>
      <c r="W20" s="27" t="n">
        <f aca="false">ROUNDUP(V20,0)</f>
        <v>1037</v>
      </c>
      <c r="X20" s="27" t="n">
        <f aca="false">U20-W20-Q20</f>
        <v>-257</v>
      </c>
      <c r="Y20" s="26" t="n">
        <f aca="false">IF(X20&lt;0,0,(ROUNDDOWN(X20,0)))</f>
        <v>0</v>
      </c>
      <c r="Z20" s="27" t="n">
        <f aca="false">((($C20-$L20)*AH20))</f>
        <v>4750</v>
      </c>
      <c r="AA20" s="27" t="n">
        <f aca="false">ROUNDDOWN(Z20,0)</f>
        <v>4750</v>
      </c>
      <c r="AB20" s="27" t="n">
        <f aca="false">AA20-S20</f>
        <v>148</v>
      </c>
      <c r="AC20" s="26" t="n">
        <f aca="false">IF(AB20&lt;0,0,(ROUNDDOWN(AB20,0)))</f>
        <v>148</v>
      </c>
      <c r="AD20" s="24" t="n">
        <f aca="false">($E$1*M20)*((($B$2-$A20)+1)/(($B$2-$B$1+1)))</f>
        <v>2789.4904109589</v>
      </c>
      <c r="AE20" s="26" t="n">
        <f aca="false">ROUNDDOWN(AD20,0)</f>
        <v>2789</v>
      </c>
      <c r="AF20" s="24" t="n">
        <f aca="false">($G$1*AH20)</f>
        <v>4199</v>
      </c>
      <c r="AG20" s="26" t="n">
        <f aca="false">ROUNDDOWN(AF20,0)</f>
        <v>4199</v>
      </c>
      <c r="AH20" s="25" t="n">
        <f aca="false">IF((ISBLANK(N20)),M20,N20)</f>
        <v>0.19</v>
      </c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.75" hidden="false" customHeight="false" outlineLevel="0" collapsed="false">
      <c r="A21" s="18" t="n">
        <v>41856</v>
      </c>
      <c r="B21" s="19" t="n">
        <v>35796</v>
      </c>
      <c r="C21" s="20" t="n">
        <v>51423</v>
      </c>
      <c r="D21" s="20" t="n">
        <v>0</v>
      </c>
      <c r="E21" s="20" t="n">
        <v>6</v>
      </c>
      <c r="F21" s="21" t="s">
        <v>39</v>
      </c>
      <c r="G21" s="22" t="s">
        <v>40</v>
      </c>
      <c r="H21" s="23" t="n">
        <v>125</v>
      </c>
      <c r="I21" s="22" t="s">
        <v>41</v>
      </c>
      <c r="J21" s="22" t="s">
        <v>42</v>
      </c>
      <c r="K21" s="0"/>
      <c r="L21" s="24" t="n">
        <f aca="false">IF(D21&gt;$E$3,$E$3,D21)</f>
        <v>0</v>
      </c>
      <c r="M21" s="25" t="n">
        <v>0.18</v>
      </c>
      <c r="N21" s="37" t="n">
        <v>0.2</v>
      </c>
      <c r="O21" s="38" t="n">
        <f aca="false">E21*(($B$2-$B$1+1)/7)</f>
        <v>312.857142857143</v>
      </c>
      <c r="P21" s="24" t="n">
        <f aca="false">O21*((($B$2-A21)+1)/(($B$2-$B$1)+1))</f>
        <v>209.142857142857</v>
      </c>
      <c r="Q21" s="26" t="n">
        <f aca="false">ROUNDUP(P21,0)</f>
        <v>210</v>
      </c>
      <c r="R21" s="24" t="n">
        <f aca="false">E21*(($B$4-$B$3+1)/7)</f>
        <v>313.714285714286</v>
      </c>
      <c r="S21" s="26" t="n">
        <f aca="false">ROUNDUP(R21,0)</f>
        <v>314</v>
      </c>
      <c r="T21" s="27" t="n">
        <f aca="false">($C21-$L21)*$M21</f>
        <v>9256.14</v>
      </c>
      <c r="U21" s="27" t="n">
        <f aca="false">ROUNDDOWN(T21,0)</f>
        <v>9256</v>
      </c>
      <c r="V21" s="27" t="n">
        <f aca="false">U21*(($A21-$B$1))/(($B$2-$B$1+1))</f>
        <v>3068.42739726027</v>
      </c>
      <c r="W21" s="27" t="n">
        <f aca="false">ROUNDUP(V21,0)</f>
        <v>3069</v>
      </c>
      <c r="X21" s="27" t="n">
        <f aca="false">U21-W21-Q21</f>
        <v>5977</v>
      </c>
      <c r="Y21" s="26" t="n">
        <f aca="false">IF(X21&lt;0,0,(ROUNDDOWN(X21,0)))</f>
        <v>5977</v>
      </c>
      <c r="Z21" s="27" t="n">
        <f aca="false">((($C21-$L21)*AH21))</f>
        <v>10284.6</v>
      </c>
      <c r="AA21" s="27" t="n">
        <f aca="false">ROUNDDOWN(Z21,0)</f>
        <v>10284</v>
      </c>
      <c r="AB21" s="27" t="n">
        <f aca="false">AA21-S21</f>
        <v>9970</v>
      </c>
      <c r="AC21" s="26" t="n">
        <f aca="false">IF(AB21&lt;0,0,(ROUNDDOWN(AB21,0)))</f>
        <v>9970</v>
      </c>
      <c r="AD21" s="24" t="n">
        <f aca="false">($E$1*M21)*((($B$2-$A21)+1)/(($B$2-$B$1+1)))</f>
        <v>2611.13424657534</v>
      </c>
      <c r="AE21" s="26" t="n">
        <f aca="false">ROUNDDOWN(AD21,0)</f>
        <v>2611</v>
      </c>
      <c r="AF21" s="24" t="n">
        <f aca="false">($G$1*AH21)</f>
        <v>4420</v>
      </c>
      <c r="AG21" s="26" t="n">
        <f aca="false">ROUNDDOWN(AF21,0)</f>
        <v>4420</v>
      </c>
      <c r="AH21" s="25" t="n">
        <f aca="false">IF((ISBLANK(N21)),M21,N21)</f>
        <v>0.2</v>
      </c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.75" hidden="false" customHeight="false" outlineLevel="0" collapsed="false">
      <c r="A22" s="18" t="n">
        <v>41888</v>
      </c>
      <c r="B22" s="28" t="n">
        <v>35797</v>
      </c>
      <c r="C22" s="20" t="n">
        <v>67545</v>
      </c>
      <c r="D22" s="20" t="n">
        <v>0</v>
      </c>
      <c r="E22" s="20" t="n">
        <v>15</v>
      </c>
      <c r="F22" s="21" t="s">
        <v>39</v>
      </c>
      <c r="G22" s="22" t="s">
        <v>40</v>
      </c>
      <c r="H22" s="23" t="n">
        <v>130</v>
      </c>
      <c r="I22" s="22" t="s">
        <v>41</v>
      </c>
      <c r="J22" s="22" t="s">
        <v>42</v>
      </c>
      <c r="K22" s="0"/>
      <c r="L22" s="24" t="n">
        <f aca="false">IF(D22&gt;$E$3,$E$3,D22)</f>
        <v>0</v>
      </c>
      <c r="M22" s="25" t="n">
        <v>0.19</v>
      </c>
      <c r="N22" s="37" t="n">
        <v>0.21</v>
      </c>
      <c r="O22" s="38" t="n">
        <f aca="false">E22*(($B$2-$B$1+1)/7)</f>
        <v>782.142857142857</v>
      </c>
      <c r="P22" s="24" t="n">
        <f aca="false">O22*((($B$2-A22)+1)/(($B$2-$B$1)+1))</f>
        <v>454.285714285714</v>
      </c>
      <c r="Q22" s="26" t="n">
        <f aca="false">ROUNDUP(P22,0)</f>
        <v>455</v>
      </c>
      <c r="R22" s="24" t="n">
        <f aca="false">E22*(($B$4-$B$3+1)/7)</f>
        <v>784.285714285714</v>
      </c>
      <c r="S22" s="26" t="n">
        <f aca="false">ROUNDUP(R22,0)</f>
        <v>785</v>
      </c>
      <c r="T22" s="27" t="n">
        <f aca="false">($C22-$L22)*$M22</f>
        <v>12833.55</v>
      </c>
      <c r="U22" s="27" t="n">
        <f aca="false">ROUNDDOWN(T22,0)</f>
        <v>12833</v>
      </c>
      <c r="V22" s="27" t="n">
        <f aca="false">U22*(($A22-$B$1))/(($B$2-$B$1+1))</f>
        <v>5379.31232876712</v>
      </c>
      <c r="W22" s="27" t="n">
        <f aca="false">ROUNDUP(V22,0)</f>
        <v>5380</v>
      </c>
      <c r="X22" s="27" t="n">
        <f aca="false">U22-W22-Q22</f>
        <v>6998</v>
      </c>
      <c r="Y22" s="26" t="n">
        <f aca="false">IF(X22&lt;0,0,(ROUNDDOWN(X22,0)))</f>
        <v>6998</v>
      </c>
      <c r="Z22" s="27" t="n">
        <f aca="false">((($C22-$L22)*AH22))</f>
        <v>14184.45</v>
      </c>
      <c r="AA22" s="27" t="n">
        <f aca="false">ROUNDDOWN(Z22,0)</f>
        <v>14184</v>
      </c>
      <c r="AB22" s="27" t="n">
        <f aca="false">AA22-S22</f>
        <v>13399</v>
      </c>
      <c r="AC22" s="26" t="n">
        <f aca="false">IF(AB22&lt;0,0,(ROUNDDOWN(AB22,0)))</f>
        <v>13399</v>
      </c>
      <c r="AD22" s="24" t="n">
        <f aca="false">($E$1*M22)*((($B$2-$A22)+1)/(($B$2-$B$1+1)))</f>
        <v>2394.72876712329</v>
      </c>
      <c r="AE22" s="26" t="n">
        <f aca="false">ROUNDDOWN(AD22,0)</f>
        <v>2394</v>
      </c>
      <c r="AF22" s="24" t="n">
        <f aca="false">($G$1*AH22)</f>
        <v>4641</v>
      </c>
      <c r="AG22" s="26" t="n">
        <f aca="false">ROUNDDOWN(AF22,0)</f>
        <v>4641</v>
      </c>
      <c r="AH22" s="25" t="n">
        <f aca="false">IF((ISBLANK(N22)),M22,N22)</f>
        <v>0.21</v>
      </c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.75" hidden="false" customHeight="false" outlineLevel="0" collapsed="false">
      <c r="A23" s="18" t="n">
        <v>41919</v>
      </c>
      <c r="B23" s="28" t="n">
        <v>36161</v>
      </c>
      <c r="C23" s="20" t="n">
        <v>12322</v>
      </c>
      <c r="D23" s="20" t="n">
        <v>0</v>
      </c>
      <c r="E23" s="20" t="n">
        <v>37</v>
      </c>
      <c r="F23" s="21" t="s">
        <v>39</v>
      </c>
      <c r="G23" s="22" t="s">
        <v>40</v>
      </c>
      <c r="H23" s="23" t="n">
        <v>135</v>
      </c>
      <c r="I23" s="22" t="s">
        <v>41</v>
      </c>
      <c r="J23" s="22" t="s">
        <v>42</v>
      </c>
      <c r="K23" s="0"/>
      <c r="L23" s="24" t="n">
        <f aca="false">IF(D23&gt;$E$3,$E$3,D23)</f>
        <v>0</v>
      </c>
      <c r="M23" s="25" t="n">
        <v>0.2</v>
      </c>
      <c r="N23" s="37" t="n">
        <v>0.22</v>
      </c>
      <c r="O23" s="38" t="n">
        <f aca="false">E23*(($B$2-$B$1+1)/7)</f>
        <v>1929.28571428571</v>
      </c>
      <c r="P23" s="24" t="n">
        <f aca="false">O23*((($B$2-A23)+1)/(($B$2-$B$1)+1))</f>
        <v>956.714285714286</v>
      </c>
      <c r="Q23" s="26" t="n">
        <f aca="false">ROUNDUP(P23,0)</f>
        <v>957</v>
      </c>
      <c r="R23" s="24" t="n">
        <f aca="false">E23*(($B$4-$B$3+1)/7)</f>
        <v>1934.57142857143</v>
      </c>
      <c r="S23" s="26" t="n">
        <f aca="false">ROUNDUP(R23,0)</f>
        <v>1935</v>
      </c>
      <c r="T23" s="27" t="n">
        <f aca="false">($C23-$L23)*$M23</f>
        <v>2464.4</v>
      </c>
      <c r="U23" s="27" t="n">
        <f aca="false">ROUNDDOWN(T23,0)</f>
        <v>2464</v>
      </c>
      <c r="V23" s="27" t="n">
        <f aca="false">U23*(($A23-$B$1))/(($B$2-$B$1+1))</f>
        <v>1242.12602739726</v>
      </c>
      <c r="W23" s="27" t="n">
        <f aca="false">ROUNDUP(V23,0)</f>
        <v>1243</v>
      </c>
      <c r="X23" s="27" t="n">
        <f aca="false">U23-W23-Q23</f>
        <v>264</v>
      </c>
      <c r="Y23" s="26" t="n">
        <f aca="false">IF(X23&lt;0,0,(ROUNDDOWN(X23,0)))</f>
        <v>264</v>
      </c>
      <c r="Z23" s="27" t="n">
        <f aca="false">((($C23-$L23)*AH23))</f>
        <v>2710.84</v>
      </c>
      <c r="AA23" s="27" t="n">
        <f aca="false">ROUNDDOWN(Z23,0)</f>
        <v>2710</v>
      </c>
      <c r="AB23" s="27" t="n">
        <f aca="false">AA23-S23</f>
        <v>775</v>
      </c>
      <c r="AC23" s="26" t="n">
        <f aca="false">IF(AB23&lt;0,0,(ROUNDDOWN(AB23,0)))</f>
        <v>775</v>
      </c>
      <c r="AD23" s="24" t="n">
        <f aca="false">($E$1*M23)*((($B$2-$A23)+1)/(($B$2-$B$1+1)))</f>
        <v>2152.16438356164</v>
      </c>
      <c r="AE23" s="26" t="n">
        <f aca="false">ROUNDDOWN(AD23,0)</f>
        <v>2152</v>
      </c>
      <c r="AF23" s="24" t="n">
        <f aca="false">($G$1*AH23)</f>
        <v>4862</v>
      </c>
      <c r="AG23" s="26" t="n">
        <f aca="false">ROUNDDOWN(AF23,0)</f>
        <v>4862</v>
      </c>
      <c r="AH23" s="25" t="n">
        <f aca="false">IF((ISBLANK(N23)),M23,N23)</f>
        <v>0.22</v>
      </c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.75" hidden="false" customHeight="false" outlineLevel="0" collapsed="false">
      <c r="A24" s="18" t="n">
        <v>41951</v>
      </c>
      <c r="B24" s="19" t="n">
        <v>41275</v>
      </c>
      <c r="C24" s="20" t="n">
        <v>23999</v>
      </c>
      <c r="D24" s="20" t="n">
        <v>0</v>
      </c>
      <c r="E24" s="20" t="n">
        <v>0</v>
      </c>
      <c r="F24" s="21" t="s">
        <v>39</v>
      </c>
      <c r="G24" s="22" t="s">
        <v>40</v>
      </c>
      <c r="H24" s="23" t="n">
        <v>140</v>
      </c>
      <c r="I24" s="22" t="s">
        <v>41</v>
      </c>
      <c r="J24" s="22" t="s">
        <v>42</v>
      </c>
      <c r="K24" s="0"/>
      <c r="L24" s="24" t="n">
        <f aca="false">IF(D24&gt;$E$3,$E$3,D24)</f>
        <v>0</v>
      </c>
      <c r="M24" s="25" t="n">
        <v>0.21</v>
      </c>
      <c r="N24" s="37" t="n">
        <v>0.23</v>
      </c>
      <c r="O24" s="38" t="n">
        <f aca="false">E24*(($B$2-$B$1+1)/7)</f>
        <v>0</v>
      </c>
      <c r="P24" s="24" t="n">
        <f aca="false">O24*((($B$2-A24)+1)/(($B$2-$B$1)+1))</f>
        <v>0</v>
      </c>
      <c r="Q24" s="26" t="n">
        <f aca="false">ROUNDUP(P24,0)</f>
        <v>0</v>
      </c>
      <c r="R24" s="24" t="n">
        <f aca="false">E24*(($B$4-$B$3+1)/7)</f>
        <v>0</v>
      </c>
      <c r="S24" s="26" t="n">
        <f aca="false">ROUNDUP(R24,0)</f>
        <v>0</v>
      </c>
      <c r="T24" s="27" t="n">
        <f aca="false">($C24-$L24)*$M24</f>
        <v>5039.79</v>
      </c>
      <c r="U24" s="27" t="n">
        <f aca="false">ROUNDDOWN(T24,0)</f>
        <v>5039</v>
      </c>
      <c r="V24" s="27" t="n">
        <f aca="false">U24*(($A24-$B$1))/(($B$2-$B$1+1))</f>
        <v>2981.98356164384</v>
      </c>
      <c r="W24" s="27" t="n">
        <f aca="false">ROUNDUP(V24,0)</f>
        <v>2982</v>
      </c>
      <c r="X24" s="27" t="n">
        <f aca="false">U24-W24-Q24</f>
        <v>2057</v>
      </c>
      <c r="Y24" s="26" t="n">
        <f aca="false">IF(X24&lt;0,0,(ROUNDDOWN(X24,0)))</f>
        <v>2057</v>
      </c>
      <c r="Z24" s="27" t="n">
        <f aca="false">((($C24-$L24)*AH24))</f>
        <v>5519.77</v>
      </c>
      <c r="AA24" s="27" t="n">
        <f aca="false">ROUNDDOWN(Z24,0)</f>
        <v>5519</v>
      </c>
      <c r="AB24" s="27" t="n">
        <f aca="false">AA24-S24</f>
        <v>5519</v>
      </c>
      <c r="AC24" s="26" t="n">
        <f aca="false">IF(AB24&lt;0,0,(ROUNDDOWN(AB24,0)))</f>
        <v>5519</v>
      </c>
      <c r="AD24" s="24" t="n">
        <f aca="false">($E$1*M24)*((($B$2-$A24)+1)/(($B$2-$B$1+1)))</f>
        <v>1860.25479452055</v>
      </c>
      <c r="AE24" s="26" t="n">
        <f aca="false">ROUNDDOWN(AD24,0)</f>
        <v>1860</v>
      </c>
      <c r="AF24" s="24" t="n">
        <f aca="false">($G$1*AH24)</f>
        <v>5083</v>
      </c>
      <c r="AG24" s="26" t="n">
        <f aca="false">ROUNDDOWN(AF24,0)</f>
        <v>5083</v>
      </c>
      <c r="AH24" s="25" t="n">
        <f aca="false">IF((ISBLANK(N24)),M24,N24)</f>
        <v>0.23</v>
      </c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.75" hidden="false" customHeight="false" outlineLevel="0" collapsed="false">
      <c r="A25" s="18" t="n">
        <v>41982</v>
      </c>
      <c r="B25" s="19" t="n">
        <v>41275</v>
      </c>
      <c r="C25" s="20" t="n">
        <v>87654</v>
      </c>
      <c r="D25" s="20" t="n">
        <v>6500</v>
      </c>
      <c r="E25" s="20" t="n">
        <v>22</v>
      </c>
      <c r="F25" s="21" t="s">
        <v>39</v>
      </c>
      <c r="G25" s="22" t="s">
        <v>40</v>
      </c>
      <c r="H25" s="23" t="n">
        <v>145</v>
      </c>
      <c r="I25" s="22" t="s">
        <v>41</v>
      </c>
      <c r="J25" s="22" t="s">
        <v>42</v>
      </c>
      <c r="K25" s="0"/>
      <c r="L25" s="24" t="n">
        <f aca="false">IF(D25&gt;$E$3,$E$3,D25)</f>
        <v>5000</v>
      </c>
      <c r="M25" s="25" t="n">
        <v>0.22</v>
      </c>
      <c r="N25" s="37" t="n">
        <v>0.24</v>
      </c>
      <c r="O25" s="38" t="n">
        <f aca="false">E25*(($B$2-$B$1+1)/7)</f>
        <v>1147.14285714286</v>
      </c>
      <c r="P25" s="24" t="n">
        <f aca="false">O25*((($B$2-A25)+1)/(($B$2-$B$1)+1))</f>
        <v>370.857142857143</v>
      </c>
      <c r="Q25" s="26" t="n">
        <f aca="false">ROUNDUP(P25,0)</f>
        <v>371</v>
      </c>
      <c r="R25" s="24" t="n">
        <f aca="false">E25*(($B$4-$B$3+1)/7)</f>
        <v>1150.28571428571</v>
      </c>
      <c r="S25" s="26" t="n">
        <f aca="false">ROUNDUP(R25,0)</f>
        <v>1151</v>
      </c>
      <c r="T25" s="27" t="n">
        <f aca="false">($C25-$L25)*$M25</f>
        <v>18183.88</v>
      </c>
      <c r="U25" s="27" t="n">
        <f aca="false">ROUNDDOWN(T25,0)</f>
        <v>18183</v>
      </c>
      <c r="V25" s="27" t="n">
        <f aca="false">U25*(($A25-$B$1))/(($B$2-$B$1+1))</f>
        <v>12304.6602739726</v>
      </c>
      <c r="W25" s="27" t="n">
        <f aca="false">ROUNDUP(V25,0)</f>
        <v>12305</v>
      </c>
      <c r="X25" s="27" t="n">
        <f aca="false">U25-W25-Q25</f>
        <v>5507</v>
      </c>
      <c r="Y25" s="26" t="n">
        <f aca="false">IF(X25&lt;0,0,(ROUNDDOWN(X25,0)))</f>
        <v>5507</v>
      </c>
      <c r="Z25" s="27" t="n">
        <f aca="false">((($C25-$L25)*AH25))</f>
        <v>19836.96</v>
      </c>
      <c r="AA25" s="27" t="n">
        <f aca="false">ROUNDDOWN(Z25,0)</f>
        <v>19836</v>
      </c>
      <c r="AB25" s="27" t="n">
        <f aca="false">AA25-S25</f>
        <v>18685</v>
      </c>
      <c r="AC25" s="26" t="n">
        <f aca="false">IF(AB25&lt;0,0,(ROUNDDOWN(AB25,0)))</f>
        <v>18685</v>
      </c>
      <c r="AD25" s="24" t="n">
        <f aca="false">($E$1*M25)*((($B$2-$A25)+1)/(($B$2-$B$1+1)))</f>
        <v>1543.37534246575</v>
      </c>
      <c r="AE25" s="26" t="n">
        <f aca="false">ROUNDDOWN(AD25,0)</f>
        <v>1543</v>
      </c>
      <c r="AF25" s="24" t="n">
        <f aca="false">($G$1*AH25)</f>
        <v>5304</v>
      </c>
      <c r="AG25" s="26" t="n">
        <f aca="false">ROUNDDOWN(AF25,0)</f>
        <v>5304</v>
      </c>
      <c r="AH25" s="25" t="n">
        <f aca="false">IF((ISBLANK(N25)),M25,N25)</f>
        <v>0.24</v>
      </c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.75" hidden="false" customHeight="false" outlineLevel="0" collapsed="false">
      <c r="A26" s="18" t="n">
        <v>42005</v>
      </c>
      <c r="B26" s="19" t="n">
        <v>41275</v>
      </c>
      <c r="C26" s="20" t="n">
        <v>22987</v>
      </c>
      <c r="D26" s="20" t="n">
        <v>0</v>
      </c>
      <c r="E26" s="20" t="n">
        <v>30</v>
      </c>
      <c r="F26" s="21" t="s">
        <v>39</v>
      </c>
      <c r="G26" s="22" t="s">
        <v>40</v>
      </c>
      <c r="H26" s="23" t="n">
        <v>150</v>
      </c>
      <c r="I26" s="22" t="s">
        <v>41</v>
      </c>
      <c r="J26" s="22" t="s">
        <v>42</v>
      </c>
      <c r="K26" s="0"/>
      <c r="L26" s="24" t="n">
        <f aca="false">IF(D26&gt;$E$3,$E$3,D26)</f>
        <v>0</v>
      </c>
      <c r="M26" s="25" t="n">
        <v>0.23</v>
      </c>
      <c r="N26" s="37" t="n">
        <v>0.25</v>
      </c>
      <c r="O26" s="38" t="n">
        <f aca="false">E26*(($B$2-$B$1+1)/7)</f>
        <v>1564.28571428571</v>
      </c>
      <c r="P26" s="24" t="n">
        <f aca="false">O26*((($B$2-A26)+1)/(($B$2-$B$1)+1))</f>
        <v>407.142857142857</v>
      </c>
      <c r="Q26" s="26" t="n">
        <f aca="false">ROUNDUP(P26,0)</f>
        <v>408</v>
      </c>
      <c r="R26" s="24" t="n">
        <f aca="false">E26*(($B$4-$B$3+1)/7)</f>
        <v>1568.57142857143</v>
      </c>
      <c r="S26" s="26" t="n">
        <f aca="false">ROUNDUP(R26,0)</f>
        <v>1569</v>
      </c>
      <c r="T26" s="27" t="n">
        <f aca="false">($C26-$L26)*$M26</f>
        <v>5287.01</v>
      </c>
      <c r="U26" s="27" t="n">
        <f aca="false">ROUNDDOWN(T26,0)</f>
        <v>5287</v>
      </c>
      <c r="V26" s="27" t="n">
        <f aca="false">U26*(($A26-$B$1))/(($B$2-$B$1+1))</f>
        <v>3910.93150684931</v>
      </c>
      <c r="W26" s="27" t="n">
        <f aca="false">ROUNDUP(V26,0)</f>
        <v>3911</v>
      </c>
      <c r="X26" s="27" t="n">
        <f aca="false">U26-W26-Q26</f>
        <v>968</v>
      </c>
      <c r="Y26" s="26" t="n">
        <f aca="false">IF(X26&lt;0,0,(ROUNDDOWN(X26,0)))</f>
        <v>968</v>
      </c>
      <c r="Z26" s="27" t="n">
        <f aca="false">((($C26-$L26)*AH26))</f>
        <v>5746.75</v>
      </c>
      <c r="AA26" s="27" t="n">
        <f aca="false">ROUNDDOWN(Z26,0)</f>
        <v>5746</v>
      </c>
      <c r="AB26" s="27" t="n">
        <f aca="false">AA26-S26</f>
        <v>4177</v>
      </c>
      <c r="AC26" s="26" t="n">
        <f aca="false">IF(AB26&lt;0,0,(ROUNDDOWN(AB26,0)))</f>
        <v>4177</v>
      </c>
      <c r="AD26" s="24" t="n">
        <f aca="false">($E$1*M26)*((($B$2-$A26)+1)/(($B$2-$B$1+1)))</f>
        <v>1299.02739726027</v>
      </c>
      <c r="AE26" s="26" t="n">
        <f aca="false">ROUNDDOWN(AD26,0)</f>
        <v>1299</v>
      </c>
      <c r="AF26" s="24" t="n">
        <f aca="false">($G$1*AH26)</f>
        <v>5525</v>
      </c>
      <c r="AG26" s="26" t="n">
        <f aca="false">ROUNDDOWN(AF26,0)</f>
        <v>5525</v>
      </c>
      <c r="AH26" s="25" t="n">
        <f aca="false">IF((ISBLANK(N26)),M26,N26)</f>
        <v>0.25</v>
      </c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.75" hidden="false" customHeight="false" outlineLevel="0" collapsed="false">
      <c r="A27" s="18" t="n">
        <v>41735</v>
      </c>
      <c r="B27" s="19" t="n">
        <v>40923</v>
      </c>
      <c r="C27" s="20" t="n">
        <v>14675</v>
      </c>
      <c r="D27" s="20" t="n">
        <v>0</v>
      </c>
      <c r="E27" s="20" t="n">
        <v>100</v>
      </c>
      <c r="F27" s="21" t="s">
        <v>43</v>
      </c>
      <c r="G27" s="22" t="s">
        <v>40</v>
      </c>
      <c r="H27" s="23" t="n">
        <v>155</v>
      </c>
      <c r="I27" s="22" t="s">
        <v>41</v>
      </c>
      <c r="J27" s="22" t="s">
        <v>42</v>
      </c>
      <c r="K27" s="0"/>
      <c r="L27" s="24" t="n">
        <f aca="false">IF(D27&gt;$E$3,$E$3,D27)</f>
        <v>0</v>
      </c>
      <c r="M27" s="25" t="n">
        <v>0.24</v>
      </c>
      <c r="N27" s="37" t="n">
        <v>0.26</v>
      </c>
      <c r="O27" s="38" t="n">
        <f aca="false">E27*12</f>
        <v>1200</v>
      </c>
      <c r="P27" s="24" t="n">
        <f aca="false">O27*((($B$2-A27)+1)/(($B$2-$B$1)+1))</f>
        <v>1200</v>
      </c>
      <c r="Q27" s="26" t="n">
        <f aca="false">ROUNDUP(P27,0)</f>
        <v>1200</v>
      </c>
      <c r="R27" s="24" t="n">
        <f aca="false">E27*12</f>
        <v>1200</v>
      </c>
      <c r="S27" s="26" t="n">
        <f aca="false">ROUNDUP(R27,0)</f>
        <v>1200</v>
      </c>
      <c r="T27" s="27" t="n">
        <f aca="false">($C27-$L27)*$M27</f>
        <v>3522</v>
      </c>
      <c r="U27" s="27" t="n">
        <f aca="false">ROUNDDOWN(T27,0)</f>
        <v>3522</v>
      </c>
      <c r="V27" s="27" t="n">
        <f aca="false">U27*(($A27-$B$1))/(($B$2-$B$1+1))</f>
        <v>0</v>
      </c>
      <c r="W27" s="27" t="n">
        <f aca="false">ROUNDUP(V27,0)</f>
        <v>0</v>
      </c>
      <c r="X27" s="27" t="n">
        <f aca="false">U27-W27-Q27</f>
        <v>2322</v>
      </c>
      <c r="Y27" s="26" t="n">
        <f aca="false">IF(X27&lt;0,0,(ROUNDDOWN(X27,0)))</f>
        <v>2322</v>
      </c>
      <c r="Z27" s="27" t="n">
        <f aca="false">((($C27-$L27)*AH27))</f>
        <v>3815.5</v>
      </c>
      <c r="AA27" s="27" t="n">
        <f aca="false">ROUNDDOWN(Z27,0)</f>
        <v>3815</v>
      </c>
      <c r="AB27" s="27" t="n">
        <f aca="false">AA27-S27</f>
        <v>2615</v>
      </c>
      <c r="AC27" s="26" t="n">
        <f aca="false">IF(AB27&lt;0,0,(ROUNDDOWN(AB27,0)))</f>
        <v>2615</v>
      </c>
      <c r="AD27" s="24" t="n">
        <f aca="false">($E$1*M27)*((($B$2-$A27)+1)/(($B$2-$B$1+1)))</f>
        <v>5208</v>
      </c>
      <c r="AE27" s="26" t="n">
        <f aca="false">ROUNDDOWN(AD27,0)</f>
        <v>5208</v>
      </c>
      <c r="AF27" s="24" t="n">
        <f aca="false">($G$1*AH27)</f>
        <v>5746</v>
      </c>
      <c r="AG27" s="26" t="n">
        <f aca="false">ROUNDDOWN(AF27,0)</f>
        <v>5746</v>
      </c>
      <c r="AH27" s="25" t="n">
        <f aca="false">IF((ISBLANK(N27)),M27,N27)</f>
        <v>0.26</v>
      </c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.75" hidden="false" customHeight="false" outlineLevel="0" collapsed="false">
      <c r="A28" s="18" t="n">
        <v>41761</v>
      </c>
      <c r="B28" s="19" t="n">
        <v>40854</v>
      </c>
      <c r="C28" s="20" t="n">
        <v>25446</v>
      </c>
      <c r="D28" s="20" t="n">
        <v>0</v>
      </c>
      <c r="E28" s="20" t="n">
        <v>0</v>
      </c>
      <c r="F28" s="21" t="s">
        <v>43</v>
      </c>
      <c r="G28" s="22" t="s">
        <v>40</v>
      </c>
      <c r="H28" s="23" t="n">
        <v>160</v>
      </c>
      <c r="I28" s="22" t="s">
        <v>44</v>
      </c>
      <c r="J28" s="22" t="s">
        <v>42</v>
      </c>
      <c r="K28" s="0"/>
      <c r="L28" s="24" t="n">
        <f aca="false">IF(D28&gt;$E$3,$E$3,D28)</f>
        <v>0</v>
      </c>
      <c r="M28" s="25" t="n">
        <v>0.25</v>
      </c>
      <c r="N28" s="37" t="n">
        <v>0.27</v>
      </c>
      <c r="O28" s="38" t="n">
        <f aca="false">E28*12</f>
        <v>0</v>
      </c>
      <c r="P28" s="24" t="n">
        <f aca="false">O28*((($B$2-A28)+1)/(($B$2-$B$1)+1))</f>
        <v>0</v>
      </c>
      <c r="Q28" s="26" t="n">
        <f aca="false">ROUNDUP(P28,0)</f>
        <v>0</v>
      </c>
      <c r="R28" s="24" t="n">
        <f aca="false">E28*12</f>
        <v>0</v>
      </c>
      <c r="S28" s="26" t="n">
        <f aca="false">ROUNDUP(R28,0)</f>
        <v>0</v>
      </c>
      <c r="T28" s="27" t="n">
        <f aca="false">($C28-$L28)*$M28</f>
        <v>6361.5</v>
      </c>
      <c r="U28" s="27" t="n">
        <f aca="false">ROUNDDOWN(T28,0)</f>
        <v>6361</v>
      </c>
      <c r="V28" s="27" t="n">
        <f aca="false">U28*(($A28-$B$1))/(($B$2-$B$1+1))</f>
        <v>453.112328767123</v>
      </c>
      <c r="W28" s="27" t="n">
        <f aca="false">ROUNDUP(V28,0)</f>
        <v>454</v>
      </c>
      <c r="X28" s="27" t="n">
        <f aca="false">U28-W28-Q28</f>
        <v>5907</v>
      </c>
      <c r="Y28" s="26" t="n">
        <f aca="false">IF(X28&lt;0,0,(ROUNDDOWN(X28,0)))</f>
        <v>5907</v>
      </c>
      <c r="Z28" s="27" t="n">
        <f aca="false">((($C28-$L28)*AH28))</f>
        <v>6870.42</v>
      </c>
      <c r="AA28" s="27" t="n">
        <f aca="false">ROUNDDOWN(Z28,0)</f>
        <v>6870</v>
      </c>
      <c r="AB28" s="27" t="n">
        <f aca="false">AA28-S28</f>
        <v>6870</v>
      </c>
      <c r="AC28" s="26" t="n">
        <f aca="false">IF(AB28&lt;0,0,(ROUNDDOWN(AB28,0)))</f>
        <v>6870</v>
      </c>
      <c r="AD28" s="24" t="n">
        <f aca="false">($E$1*M28)*((($B$2-$A28)+1)/(($B$2-$B$1+1)))</f>
        <v>5038.56164383562</v>
      </c>
      <c r="AE28" s="26" t="n">
        <f aca="false">ROUNDDOWN(AD28,0)</f>
        <v>5038</v>
      </c>
      <c r="AF28" s="24" t="n">
        <f aca="false">($G$1*AH28)</f>
        <v>5967</v>
      </c>
      <c r="AG28" s="26" t="n">
        <f aca="false">ROUNDDOWN(AF28,0)</f>
        <v>5967</v>
      </c>
      <c r="AH28" s="25" t="n">
        <f aca="false">IF((ISBLANK(N28)),M28,N28)</f>
        <v>0.27</v>
      </c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.75" hidden="false" customHeight="false" outlineLevel="0" collapsed="false">
      <c r="A29" s="18" t="n">
        <v>41793</v>
      </c>
      <c r="B29" s="19" t="n">
        <v>35796</v>
      </c>
      <c r="C29" s="20" t="n">
        <v>33656</v>
      </c>
      <c r="D29" s="20" t="n">
        <v>99</v>
      </c>
      <c r="E29" s="20" t="n">
        <v>15</v>
      </c>
      <c r="F29" s="21" t="s">
        <v>43</v>
      </c>
      <c r="G29" s="22" t="s">
        <v>40</v>
      </c>
      <c r="H29" s="23" t="n">
        <v>165</v>
      </c>
      <c r="I29" s="22" t="s">
        <v>44</v>
      </c>
      <c r="J29" s="22" t="s">
        <v>42</v>
      </c>
      <c r="K29" s="0"/>
      <c r="L29" s="24" t="n">
        <f aca="false">IF(D29&gt;$E$3,$E$3,D29)</f>
        <v>99</v>
      </c>
      <c r="M29" s="25" t="n">
        <v>0.26</v>
      </c>
      <c r="N29" s="37" t="n">
        <v>0.28</v>
      </c>
      <c r="O29" s="38" t="n">
        <f aca="false">E29*12</f>
        <v>180</v>
      </c>
      <c r="P29" s="24" t="n">
        <f aca="false">O29*((($B$2-A29)+1)/(($B$2-$B$1)+1))</f>
        <v>151.397260273973</v>
      </c>
      <c r="Q29" s="26" t="n">
        <f aca="false">ROUNDUP(P29,0)</f>
        <v>152</v>
      </c>
      <c r="R29" s="24" t="n">
        <f aca="false">E29*12</f>
        <v>180</v>
      </c>
      <c r="S29" s="26" t="n">
        <f aca="false">ROUNDUP(R29,0)</f>
        <v>180</v>
      </c>
      <c r="T29" s="27" t="n">
        <f aca="false">($C29-$L29)*$M29</f>
        <v>8724.82</v>
      </c>
      <c r="U29" s="27" t="n">
        <f aca="false">ROUNDDOWN(T29,0)</f>
        <v>8724</v>
      </c>
      <c r="V29" s="27" t="n">
        <f aca="false">U29*(($A29-$B$1))/(($B$2-$B$1+1))</f>
        <v>1386.27945205479</v>
      </c>
      <c r="W29" s="27" t="n">
        <f aca="false">ROUNDUP(V29,0)</f>
        <v>1387</v>
      </c>
      <c r="X29" s="27" t="n">
        <f aca="false">U29-W29-Q29</f>
        <v>7185</v>
      </c>
      <c r="Y29" s="26" t="n">
        <f aca="false">IF(X29&lt;0,0,(ROUNDDOWN(X29,0)))</f>
        <v>7185</v>
      </c>
      <c r="Z29" s="27" t="n">
        <f aca="false">((($C29-$L29)*AH29))</f>
        <v>9395.96</v>
      </c>
      <c r="AA29" s="27" t="n">
        <f aca="false">ROUNDDOWN(Z29,0)</f>
        <v>9395</v>
      </c>
      <c r="AB29" s="27" t="n">
        <f aca="false">AA29-S29</f>
        <v>9215</v>
      </c>
      <c r="AC29" s="26" t="n">
        <f aca="false">IF(AB29&lt;0,0,(ROUNDDOWN(AB29,0)))</f>
        <v>9215</v>
      </c>
      <c r="AD29" s="24" t="n">
        <f aca="false">($E$1*M29)*((($B$2-$A29)+1)/(($B$2-$B$1+1)))</f>
        <v>4745.46301369863</v>
      </c>
      <c r="AE29" s="26" t="n">
        <f aca="false">ROUNDDOWN(AD29,0)</f>
        <v>4745</v>
      </c>
      <c r="AF29" s="24" t="n">
        <f aca="false">($G$1*AH29)</f>
        <v>6188</v>
      </c>
      <c r="AG29" s="26" t="n">
        <f aca="false">ROUNDDOWN(AF29,0)</f>
        <v>6188</v>
      </c>
      <c r="AH29" s="25" t="n">
        <f aca="false">IF((ISBLANK(N29)),M29,N29)</f>
        <v>0.28</v>
      </c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.75" hidden="false" customHeight="false" outlineLevel="0" collapsed="false">
      <c r="A30" s="18" t="n">
        <v>41824</v>
      </c>
      <c r="B30" s="28" t="n">
        <v>35797</v>
      </c>
      <c r="C30" s="20" t="n">
        <v>71222</v>
      </c>
      <c r="D30" s="20" t="n">
        <v>285</v>
      </c>
      <c r="E30" s="20" t="n">
        <v>0</v>
      </c>
      <c r="F30" s="21" t="s">
        <v>43</v>
      </c>
      <c r="G30" s="22" t="s">
        <v>40</v>
      </c>
      <c r="H30" s="23" t="n">
        <v>170</v>
      </c>
      <c r="I30" s="22" t="s">
        <v>44</v>
      </c>
      <c r="J30" s="22" t="s">
        <v>42</v>
      </c>
      <c r="K30" s="0"/>
      <c r="L30" s="24" t="n">
        <f aca="false">IF(D30&gt;$E$3,$E$3,D30)</f>
        <v>285</v>
      </c>
      <c r="M30" s="25" t="n">
        <v>0.27</v>
      </c>
      <c r="N30" s="37" t="n">
        <v>0.29</v>
      </c>
      <c r="O30" s="38" t="n">
        <f aca="false">E30*12</f>
        <v>0</v>
      </c>
      <c r="P30" s="24" t="n">
        <f aca="false">O30*((($B$2-A30)+1)/(($B$2-$B$1)+1))</f>
        <v>0</v>
      </c>
      <c r="Q30" s="26" t="n">
        <f aca="false">ROUNDUP(P30,0)</f>
        <v>0</v>
      </c>
      <c r="R30" s="24" t="n">
        <f aca="false">E30*12</f>
        <v>0</v>
      </c>
      <c r="S30" s="26" t="n">
        <f aca="false">ROUNDUP(R30,0)</f>
        <v>0</v>
      </c>
      <c r="T30" s="27" t="n">
        <f aca="false">($C30-$L30)*$M30</f>
        <v>19152.99</v>
      </c>
      <c r="U30" s="27" t="n">
        <f aca="false">ROUNDDOWN(T30,0)</f>
        <v>19152</v>
      </c>
      <c r="V30" s="27" t="n">
        <f aca="false">U30*(($A30-$B$1))/(($B$2-$B$1+1))</f>
        <v>4669.9397260274</v>
      </c>
      <c r="W30" s="27" t="n">
        <f aca="false">ROUNDUP(V30,0)</f>
        <v>4670</v>
      </c>
      <c r="X30" s="27" t="n">
        <f aca="false">U30-W30-Q30</f>
        <v>14482</v>
      </c>
      <c r="Y30" s="26" t="n">
        <f aca="false">IF(X30&lt;0,0,(ROUNDDOWN(X30,0)))</f>
        <v>14482</v>
      </c>
      <c r="Z30" s="27" t="n">
        <f aca="false">((($C30-$L30)*AH30))</f>
        <v>20571.73</v>
      </c>
      <c r="AA30" s="27" t="n">
        <f aca="false">ROUNDDOWN(Z30,0)</f>
        <v>20571</v>
      </c>
      <c r="AB30" s="27" t="n">
        <f aca="false">AA30-S30</f>
        <v>20571</v>
      </c>
      <c r="AC30" s="26" t="n">
        <f aca="false">IF(AB30&lt;0,0,(ROUNDDOWN(AB30,0)))</f>
        <v>20571</v>
      </c>
      <c r="AD30" s="24" t="n">
        <f aca="false">($E$1*M30)*((($B$2-$A30)+1)/(($B$2-$B$1+1)))</f>
        <v>4430.36712328767</v>
      </c>
      <c r="AE30" s="26" t="n">
        <f aca="false">ROUNDDOWN(AD30,0)</f>
        <v>4430</v>
      </c>
      <c r="AF30" s="24" t="n">
        <f aca="false">($G$1*AH30)</f>
        <v>6409</v>
      </c>
      <c r="AG30" s="26" t="n">
        <f aca="false">ROUNDDOWN(AF30,0)</f>
        <v>6409</v>
      </c>
      <c r="AH30" s="25" t="n">
        <f aca="false">IF((ISBLANK(N30)),M30,N30)</f>
        <v>0.29</v>
      </c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.75" hidden="false" customHeight="false" outlineLevel="0" collapsed="false">
      <c r="A31" s="18" t="n">
        <v>41856</v>
      </c>
      <c r="B31" s="28" t="n">
        <v>36161</v>
      </c>
      <c r="C31" s="20" t="n">
        <v>15872</v>
      </c>
      <c r="D31" s="20" t="n">
        <v>0</v>
      </c>
      <c r="E31" s="20" t="n">
        <v>77</v>
      </c>
      <c r="F31" s="21" t="s">
        <v>43</v>
      </c>
      <c r="G31" s="22" t="s">
        <v>40</v>
      </c>
      <c r="H31" s="23" t="n">
        <v>175</v>
      </c>
      <c r="I31" s="22" t="s">
        <v>44</v>
      </c>
      <c r="J31" s="22" t="s">
        <v>42</v>
      </c>
      <c r="K31" s="0"/>
      <c r="L31" s="24" t="n">
        <f aca="false">IF(D31&gt;$E$3,$E$3,D31)</f>
        <v>0</v>
      </c>
      <c r="M31" s="25" t="n">
        <v>0.28</v>
      </c>
      <c r="N31" s="37" t="n">
        <v>0.3</v>
      </c>
      <c r="O31" s="38" t="n">
        <f aca="false">E31*12</f>
        <v>924</v>
      </c>
      <c r="P31" s="24" t="n">
        <f aca="false">O31*((($B$2-A31)+1)/(($B$2-$B$1)+1))</f>
        <v>617.687671232877</v>
      </c>
      <c r="Q31" s="26" t="n">
        <f aca="false">ROUNDUP(P31,0)</f>
        <v>618</v>
      </c>
      <c r="R31" s="24" t="n">
        <f aca="false">E31*12</f>
        <v>924</v>
      </c>
      <c r="S31" s="26" t="n">
        <f aca="false">ROUNDUP(R31,0)</f>
        <v>924</v>
      </c>
      <c r="T31" s="27" t="n">
        <f aca="false">($C31-$L31)*$M31</f>
        <v>4444.16</v>
      </c>
      <c r="U31" s="27" t="n">
        <f aca="false">ROUNDDOWN(T31,0)</f>
        <v>4444</v>
      </c>
      <c r="V31" s="27" t="n">
        <f aca="false">U31*(($A31-$B$1))/(($B$2-$B$1+1))</f>
        <v>1473.21643835616</v>
      </c>
      <c r="W31" s="27" t="n">
        <f aca="false">ROUNDUP(V31,0)</f>
        <v>1474</v>
      </c>
      <c r="X31" s="27" t="n">
        <f aca="false">U31-W31-Q31</f>
        <v>2352</v>
      </c>
      <c r="Y31" s="26" t="n">
        <f aca="false">IF(X31&lt;0,0,(ROUNDDOWN(X31,0)))</f>
        <v>2352</v>
      </c>
      <c r="Z31" s="27" t="n">
        <f aca="false">((($C31-$L31)*AH31))</f>
        <v>4761.6</v>
      </c>
      <c r="AA31" s="27" t="n">
        <f aca="false">ROUNDDOWN(Z31,0)</f>
        <v>4761</v>
      </c>
      <c r="AB31" s="27" t="n">
        <f aca="false">AA31-S31</f>
        <v>3837</v>
      </c>
      <c r="AC31" s="26" t="n">
        <f aca="false">IF(AB31&lt;0,0,(ROUNDDOWN(AB31,0)))</f>
        <v>3837</v>
      </c>
      <c r="AD31" s="24" t="n">
        <f aca="false">($E$1*M31)*((($B$2-$A31)+1)/(($B$2-$B$1+1)))</f>
        <v>4061.76438356165</v>
      </c>
      <c r="AE31" s="26" t="n">
        <f aca="false">ROUNDDOWN(AD31,0)</f>
        <v>4061</v>
      </c>
      <c r="AF31" s="24" t="n">
        <f aca="false">($G$1*AH31)</f>
        <v>6630</v>
      </c>
      <c r="AG31" s="26" t="n">
        <f aca="false">ROUNDDOWN(AF31,0)</f>
        <v>6630</v>
      </c>
      <c r="AH31" s="25" t="n">
        <f aca="false">IF((ISBLANK(N31)),M31,N31)</f>
        <v>0.3</v>
      </c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.75" hidden="false" customHeight="false" outlineLevel="0" collapsed="false">
      <c r="A32" s="18" t="n">
        <v>41888</v>
      </c>
      <c r="B32" s="19" t="n">
        <v>40923</v>
      </c>
      <c r="C32" s="20" t="n">
        <v>34987</v>
      </c>
      <c r="D32" s="20" t="n">
        <v>117</v>
      </c>
      <c r="E32" s="20" t="n">
        <v>50</v>
      </c>
      <c r="F32" s="21" t="s">
        <v>43</v>
      </c>
      <c r="G32" s="22" t="s">
        <v>40</v>
      </c>
      <c r="H32" s="23" t="n">
        <v>180</v>
      </c>
      <c r="I32" s="22" t="s">
        <v>44</v>
      </c>
      <c r="J32" s="22" t="s">
        <v>42</v>
      </c>
      <c r="K32" s="0"/>
      <c r="L32" s="24" t="n">
        <f aca="false">IF(D32&gt;$E$3,$E$3,D32)</f>
        <v>117</v>
      </c>
      <c r="M32" s="25" t="n">
        <v>0.29</v>
      </c>
      <c r="N32" s="37" t="n">
        <v>0.31</v>
      </c>
      <c r="O32" s="38" t="n">
        <f aca="false">E32*12</f>
        <v>600</v>
      </c>
      <c r="P32" s="24" t="n">
        <f aca="false">O32*((($B$2-A32)+1)/(($B$2-$B$1)+1))</f>
        <v>348.493150684931</v>
      </c>
      <c r="Q32" s="26" t="n">
        <f aca="false">ROUNDUP(P32,0)</f>
        <v>349</v>
      </c>
      <c r="R32" s="24" t="n">
        <f aca="false">E32*12</f>
        <v>600</v>
      </c>
      <c r="S32" s="26" t="n">
        <f aca="false">ROUNDUP(R32,0)</f>
        <v>600</v>
      </c>
      <c r="T32" s="27" t="n">
        <f aca="false">($C32-$L32)*$M32</f>
        <v>10112.3</v>
      </c>
      <c r="U32" s="27" t="n">
        <f aca="false">ROUNDDOWN(T32,0)</f>
        <v>10112</v>
      </c>
      <c r="V32" s="27" t="n">
        <f aca="false">U32*(($A32-$B$1))/(($B$2-$B$1+1))</f>
        <v>4238.72876712329</v>
      </c>
      <c r="W32" s="27" t="n">
        <f aca="false">ROUNDUP(V32,0)</f>
        <v>4239</v>
      </c>
      <c r="X32" s="27" t="n">
        <f aca="false">U32-W32-Q32</f>
        <v>5524</v>
      </c>
      <c r="Y32" s="26" t="n">
        <f aca="false">IF(X32&lt;0,0,(ROUNDDOWN(X32,0)))</f>
        <v>5524</v>
      </c>
      <c r="Z32" s="27" t="n">
        <f aca="false">((($C32-$L32)*AH32))</f>
        <v>10809.7</v>
      </c>
      <c r="AA32" s="27" t="n">
        <f aca="false">ROUNDDOWN(Z32,0)</f>
        <v>10809</v>
      </c>
      <c r="AB32" s="27" t="n">
        <f aca="false">AA32-S32</f>
        <v>10209</v>
      </c>
      <c r="AC32" s="26" t="n">
        <f aca="false">IF(AB32&lt;0,0,(ROUNDDOWN(AB32,0)))</f>
        <v>10209</v>
      </c>
      <c r="AD32" s="24" t="n">
        <f aca="false">($E$1*M32)*((($B$2-$A32)+1)/(($B$2-$B$1+1)))</f>
        <v>3655.11232876712</v>
      </c>
      <c r="AE32" s="26" t="n">
        <f aca="false">ROUNDDOWN(AD32,0)</f>
        <v>3655</v>
      </c>
      <c r="AF32" s="24" t="n">
        <f aca="false">($G$1*AH32)</f>
        <v>6851</v>
      </c>
      <c r="AG32" s="26" t="n">
        <f aca="false">ROUNDDOWN(AF32,0)</f>
        <v>6851</v>
      </c>
      <c r="AH32" s="25" t="n">
        <f aca="false">IF((ISBLANK(N32)),M32,N32)</f>
        <v>0.31</v>
      </c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.75" hidden="false" customHeight="false" outlineLevel="0" collapsed="false">
      <c r="A33" s="18" t="n">
        <v>41919</v>
      </c>
      <c r="B33" s="19" t="n">
        <v>40854</v>
      </c>
      <c r="C33" s="20" t="n">
        <v>18465</v>
      </c>
      <c r="D33" s="20" t="n">
        <v>0</v>
      </c>
      <c r="E33" s="20" t="n">
        <v>90</v>
      </c>
      <c r="F33" s="21" t="s">
        <v>43</v>
      </c>
      <c r="G33" s="22" t="s">
        <v>40</v>
      </c>
      <c r="H33" s="23" t="n">
        <v>185</v>
      </c>
      <c r="I33" s="22" t="s">
        <v>45</v>
      </c>
      <c r="J33" s="22" t="s">
        <v>42</v>
      </c>
      <c r="K33" s="0"/>
      <c r="L33" s="24" t="n">
        <f aca="false">IF(D33&gt;$E$3,$E$3,D33)</f>
        <v>0</v>
      </c>
      <c r="M33" s="25" t="n">
        <v>0.3</v>
      </c>
      <c r="N33" s="37" t="n">
        <v>0.32</v>
      </c>
      <c r="O33" s="38" t="n">
        <f aca="false">E33*12</f>
        <v>1080</v>
      </c>
      <c r="P33" s="24" t="n">
        <f aca="false">O33*((($B$2-A33)+1)/(($B$2-$B$1)+1))</f>
        <v>535.561643835616</v>
      </c>
      <c r="Q33" s="26" t="n">
        <f aca="false">ROUNDUP(P33,0)</f>
        <v>536</v>
      </c>
      <c r="R33" s="24" t="n">
        <f aca="false">E33*12</f>
        <v>1080</v>
      </c>
      <c r="S33" s="26" t="n">
        <f aca="false">ROUNDUP(R33,0)</f>
        <v>1080</v>
      </c>
      <c r="T33" s="27" t="n">
        <f aca="false">($C33-$L33)*$M33</f>
        <v>5539.5</v>
      </c>
      <c r="U33" s="27" t="n">
        <f aca="false">ROUNDDOWN(T33,0)</f>
        <v>5539</v>
      </c>
      <c r="V33" s="27" t="n">
        <f aca="false">U33*(($A33-$B$1))/(($B$2-$B$1+1))</f>
        <v>2792.26301369863</v>
      </c>
      <c r="W33" s="27" t="n">
        <f aca="false">ROUNDUP(V33,0)</f>
        <v>2793</v>
      </c>
      <c r="X33" s="27" t="n">
        <f aca="false">U33-W33-Q33</f>
        <v>2210</v>
      </c>
      <c r="Y33" s="26" t="n">
        <f aca="false">IF(X33&lt;0,0,(ROUNDDOWN(X33,0)))</f>
        <v>2210</v>
      </c>
      <c r="Z33" s="27" t="n">
        <f aca="false">((($C33-$L33)*AH33))</f>
        <v>5908.8</v>
      </c>
      <c r="AA33" s="27" t="n">
        <f aca="false">ROUNDDOWN(Z33,0)</f>
        <v>5908</v>
      </c>
      <c r="AB33" s="27" t="n">
        <f aca="false">AA33-S33</f>
        <v>4828</v>
      </c>
      <c r="AC33" s="26" t="n">
        <f aca="false">IF(AB33&lt;0,0,(ROUNDDOWN(AB33,0)))</f>
        <v>4828</v>
      </c>
      <c r="AD33" s="24" t="n">
        <f aca="false">($E$1*M33)*((($B$2-$A33)+1)/(($B$2-$B$1+1)))</f>
        <v>3228.24657534247</v>
      </c>
      <c r="AE33" s="26" t="n">
        <f aca="false">ROUNDDOWN(AD33,0)</f>
        <v>3228</v>
      </c>
      <c r="AF33" s="24" t="n">
        <f aca="false">($G$1*AH33)</f>
        <v>7072</v>
      </c>
      <c r="AG33" s="26" t="n">
        <f aca="false">ROUNDDOWN(AF33,0)</f>
        <v>7072</v>
      </c>
      <c r="AH33" s="25" t="n">
        <f aca="false">IF((ISBLANK(N33)),M33,N33)</f>
        <v>0.32</v>
      </c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.75" hidden="false" customHeight="false" outlineLevel="0" collapsed="false">
      <c r="A34" s="18" t="n">
        <v>41951</v>
      </c>
      <c r="B34" s="19" t="n">
        <v>35796</v>
      </c>
      <c r="C34" s="20" t="n">
        <v>85674</v>
      </c>
      <c r="D34" s="20" t="n">
        <v>11500</v>
      </c>
      <c r="E34" s="20" t="n">
        <v>0</v>
      </c>
      <c r="F34" s="21" t="s">
        <v>43</v>
      </c>
      <c r="G34" s="22" t="s">
        <v>40</v>
      </c>
      <c r="H34" s="23" t="n">
        <v>190</v>
      </c>
      <c r="I34" s="22" t="s">
        <v>45</v>
      </c>
      <c r="J34" s="22" t="s">
        <v>42</v>
      </c>
      <c r="K34" s="0"/>
      <c r="L34" s="24" t="n">
        <f aca="false">IF(D34&gt;$E$3,$E$3,D34)</f>
        <v>5000</v>
      </c>
      <c r="M34" s="25" t="n">
        <v>0.31</v>
      </c>
      <c r="N34" s="37" t="n">
        <v>0.33</v>
      </c>
      <c r="O34" s="38" t="n">
        <f aca="false">E34*12</f>
        <v>0</v>
      </c>
      <c r="P34" s="24" t="n">
        <f aca="false">O34*((($B$2-A34)+1)/(($B$2-$B$1)+1))</f>
        <v>0</v>
      </c>
      <c r="Q34" s="26" t="n">
        <f aca="false">ROUNDUP(P34,0)</f>
        <v>0</v>
      </c>
      <c r="R34" s="24" t="n">
        <f aca="false">E34*12</f>
        <v>0</v>
      </c>
      <c r="S34" s="26" t="n">
        <f aca="false">ROUNDUP(R34,0)</f>
        <v>0</v>
      </c>
      <c r="T34" s="27" t="n">
        <f aca="false">($C34-$L34)*$M34</f>
        <v>25008.94</v>
      </c>
      <c r="U34" s="27" t="n">
        <f aca="false">ROUNDDOWN(T34,0)</f>
        <v>25008</v>
      </c>
      <c r="V34" s="27" t="n">
        <f aca="false">U34*(($A34-$B$1))/(($B$2-$B$1+1))</f>
        <v>14799.2547945205</v>
      </c>
      <c r="W34" s="27" t="n">
        <f aca="false">ROUNDUP(V34,0)</f>
        <v>14800</v>
      </c>
      <c r="X34" s="27" t="n">
        <f aca="false">U34-W34-Q34</f>
        <v>10208</v>
      </c>
      <c r="Y34" s="26" t="n">
        <f aca="false">IF(X34&lt;0,0,(ROUNDDOWN(X34,0)))</f>
        <v>10208</v>
      </c>
      <c r="Z34" s="27" t="n">
        <f aca="false">((($C34-$L34)*AH34))</f>
        <v>26622.42</v>
      </c>
      <c r="AA34" s="27" t="n">
        <f aca="false">ROUNDDOWN(Z34,0)</f>
        <v>26622</v>
      </c>
      <c r="AB34" s="27" t="n">
        <f aca="false">AA34-S34</f>
        <v>26622</v>
      </c>
      <c r="AC34" s="26" t="n">
        <f aca="false">IF(AB34&lt;0,0,(ROUNDDOWN(AB34,0)))</f>
        <v>26622</v>
      </c>
      <c r="AD34" s="24" t="n">
        <f aca="false">($E$1*M34)*((($B$2-$A34)+1)/(($B$2-$B$1+1)))</f>
        <v>2746.0904109589</v>
      </c>
      <c r="AE34" s="26" t="n">
        <f aca="false">ROUNDDOWN(AD34,0)</f>
        <v>2746</v>
      </c>
      <c r="AF34" s="24" t="n">
        <f aca="false">($G$1*AH34)</f>
        <v>7293</v>
      </c>
      <c r="AG34" s="26" t="n">
        <f aca="false">ROUNDDOWN(AF34,0)</f>
        <v>7293</v>
      </c>
      <c r="AH34" s="25" t="n">
        <f aca="false">IF((ISBLANK(N34)),M34,N34)</f>
        <v>0.33</v>
      </c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.75" hidden="false" customHeight="false" outlineLevel="0" collapsed="false">
      <c r="A35" s="18" t="n">
        <v>41982</v>
      </c>
      <c r="B35" s="28" t="n">
        <v>35797</v>
      </c>
      <c r="C35" s="20" t="n">
        <v>63546</v>
      </c>
      <c r="D35" s="20" t="n">
        <v>0</v>
      </c>
      <c r="E35" s="20" t="n">
        <v>200</v>
      </c>
      <c r="F35" s="21" t="s">
        <v>43</v>
      </c>
      <c r="G35" s="22" t="s">
        <v>40</v>
      </c>
      <c r="H35" s="23" t="n">
        <v>195</v>
      </c>
      <c r="I35" s="22" t="s">
        <v>45</v>
      </c>
      <c r="J35" s="22" t="s">
        <v>42</v>
      </c>
      <c r="K35" s="0"/>
      <c r="L35" s="24" t="n">
        <f aca="false">IF(D35&gt;$E$3,$E$3,D35)</f>
        <v>0</v>
      </c>
      <c r="M35" s="25" t="n">
        <v>0.32</v>
      </c>
      <c r="N35" s="37" t="n">
        <v>0.34</v>
      </c>
      <c r="O35" s="38" t="n">
        <f aca="false">E35*12</f>
        <v>2400</v>
      </c>
      <c r="P35" s="24" t="n">
        <f aca="false">O35*((($B$2-A35)+1)/(($B$2-$B$1)+1))</f>
        <v>775.890410958904</v>
      </c>
      <c r="Q35" s="26" t="n">
        <f aca="false">ROUNDUP(P35,0)</f>
        <v>776</v>
      </c>
      <c r="R35" s="24" t="n">
        <f aca="false">E35*12</f>
        <v>2400</v>
      </c>
      <c r="S35" s="26" t="n">
        <f aca="false">ROUNDUP(R35,0)</f>
        <v>2400</v>
      </c>
      <c r="T35" s="27" t="n">
        <f aca="false">($C35-$L35)*$M35</f>
        <v>20334.72</v>
      </c>
      <c r="U35" s="27" t="n">
        <f aca="false">ROUNDDOWN(T35,0)</f>
        <v>20334</v>
      </c>
      <c r="V35" s="27" t="n">
        <f aca="false">U35*(($A35-$B$1))/(($B$2-$B$1+1))</f>
        <v>13760.2684931507</v>
      </c>
      <c r="W35" s="27" t="n">
        <f aca="false">ROUNDUP(V35,0)</f>
        <v>13761</v>
      </c>
      <c r="X35" s="27" t="n">
        <f aca="false">U35-W35-Q35</f>
        <v>5797</v>
      </c>
      <c r="Y35" s="26" t="n">
        <f aca="false">IF(X35&lt;0,0,(ROUNDDOWN(X35,0)))</f>
        <v>5797</v>
      </c>
      <c r="Z35" s="27" t="n">
        <f aca="false">((($C35-$L35)*AH35))</f>
        <v>21605.64</v>
      </c>
      <c r="AA35" s="27" t="n">
        <f aca="false">ROUNDDOWN(Z35,0)</f>
        <v>21605</v>
      </c>
      <c r="AB35" s="27" t="n">
        <f aca="false">AA35-S35</f>
        <v>19205</v>
      </c>
      <c r="AC35" s="26" t="n">
        <f aca="false">IF(AB35&lt;0,0,(ROUNDDOWN(AB35,0)))</f>
        <v>19205</v>
      </c>
      <c r="AD35" s="24" t="n">
        <f aca="false">($E$1*M35)*((($B$2-$A35)+1)/(($B$2-$B$1+1)))</f>
        <v>2244.9095890411</v>
      </c>
      <c r="AE35" s="26" t="n">
        <f aca="false">ROUNDDOWN(AD35,0)</f>
        <v>2244</v>
      </c>
      <c r="AF35" s="24" t="n">
        <f aca="false">($G$1*AH35)</f>
        <v>7514</v>
      </c>
      <c r="AG35" s="26" t="n">
        <f aca="false">ROUNDDOWN(AF35,0)</f>
        <v>7514</v>
      </c>
      <c r="AH35" s="25" t="n">
        <f aca="false">IF((ISBLANK(N35)),M35,N35)</f>
        <v>0.34</v>
      </c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.75" hidden="false" customHeight="false" outlineLevel="0" collapsed="false">
      <c r="A36" s="18" t="n">
        <v>42014</v>
      </c>
      <c r="B36" s="28" t="n">
        <v>36161</v>
      </c>
      <c r="C36" s="20" t="n">
        <v>28000</v>
      </c>
      <c r="D36" s="20" t="n">
        <v>88</v>
      </c>
      <c r="E36" s="20" t="n">
        <v>0</v>
      </c>
      <c r="F36" s="21" t="s">
        <v>43</v>
      </c>
      <c r="G36" s="22" t="s">
        <v>40</v>
      </c>
      <c r="H36" s="23" t="n">
        <v>200</v>
      </c>
      <c r="I36" s="22" t="s">
        <v>45</v>
      </c>
      <c r="J36" s="22" t="s">
        <v>42</v>
      </c>
      <c r="K36" s="0"/>
      <c r="L36" s="24" t="n">
        <f aca="false">IF(D36&gt;$E$3,$E$3,D36)</f>
        <v>88</v>
      </c>
      <c r="M36" s="25" t="n">
        <v>0.33</v>
      </c>
      <c r="N36" s="37" t="n">
        <v>0.35</v>
      </c>
      <c r="O36" s="38" t="n">
        <f aca="false">E36*12</f>
        <v>0</v>
      </c>
      <c r="P36" s="24" t="n">
        <f aca="false">O36*((($B$2-A36)+1)/(($B$2-$B$1)+1))</f>
        <v>0</v>
      </c>
      <c r="Q36" s="26" t="n">
        <f aca="false">ROUNDUP(P36,0)</f>
        <v>0</v>
      </c>
      <c r="R36" s="24" t="n">
        <f aca="false">E36*12</f>
        <v>0</v>
      </c>
      <c r="S36" s="26" t="n">
        <f aca="false">ROUNDUP(R36,0)</f>
        <v>0</v>
      </c>
      <c r="T36" s="27" t="n">
        <f aca="false">($C36-$L36)*$M36</f>
        <v>9210.96</v>
      </c>
      <c r="U36" s="27" t="n">
        <f aca="false">ROUNDDOWN(T36,0)</f>
        <v>9210</v>
      </c>
      <c r="V36" s="27" t="n">
        <f aca="false">U36*(($A36-$B$1))/(($B$2-$B$1+1))</f>
        <v>7039.97260273973</v>
      </c>
      <c r="W36" s="27" t="n">
        <f aca="false">ROUNDUP(V36,0)</f>
        <v>7040</v>
      </c>
      <c r="X36" s="27" t="n">
        <f aca="false">U36-W36-Q36</f>
        <v>2170</v>
      </c>
      <c r="Y36" s="26" t="n">
        <f aca="false">IF(X36&lt;0,0,(ROUNDDOWN(X36,0)))</f>
        <v>2170</v>
      </c>
      <c r="Z36" s="27" t="n">
        <f aca="false">((($C36-$L36)*AH36))</f>
        <v>9769.2</v>
      </c>
      <c r="AA36" s="27" t="n">
        <f aca="false">ROUNDDOWN(Z36,0)</f>
        <v>9769</v>
      </c>
      <c r="AB36" s="27" t="n">
        <f aca="false">AA36-S36</f>
        <v>9769</v>
      </c>
      <c r="AC36" s="26" t="n">
        <f aca="false">IF(AB36&lt;0,0,(ROUNDDOWN(AB36,0)))</f>
        <v>9769</v>
      </c>
      <c r="AD36" s="24" t="n">
        <f aca="false">($E$1*M36)*((($B$2-$A36)+1)/(($B$2-$B$1+1)))</f>
        <v>1687.24931506849</v>
      </c>
      <c r="AE36" s="26" t="n">
        <f aca="false">ROUNDDOWN(AD36,0)</f>
        <v>1687</v>
      </c>
      <c r="AF36" s="24" t="n">
        <f aca="false">($G$1*AH36)</f>
        <v>7735</v>
      </c>
      <c r="AG36" s="26" t="n">
        <f aca="false">ROUNDDOWN(AF36,0)</f>
        <v>7735</v>
      </c>
      <c r="AH36" s="25" t="n">
        <f aca="false">IF((ISBLANK(N36)),M36,N36)</f>
        <v>0.35</v>
      </c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.75" hidden="false" customHeight="false" outlineLevel="0" collapsed="false">
      <c r="A37" s="18" t="n">
        <v>42046</v>
      </c>
      <c r="B37" s="19" t="n">
        <v>40923</v>
      </c>
      <c r="C37" s="20" t="n">
        <v>22847</v>
      </c>
      <c r="D37" s="20" t="n">
        <v>153</v>
      </c>
      <c r="E37" s="20" t="n">
        <v>0</v>
      </c>
      <c r="F37" s="21" t="s">
        <v>43</v>
      </c>
      <c r="G37" s="22" t="s">
        <v>40</v>
      </c>
      <c r="H37" s="23" t="n">
        <v>205</v>
      </c>
      <c r="I37" s="22" t="s">
        <v>45</v>
      </c>
      <c r="J37" s="22" t="s">
        <v>42</v>
      </c>
      <c r="K37" s="0"/>
      <c r="L37" s="24" t="n">
        <f aca="false">IF(D37&gt;$E$3,$E$3,D37)</f>
        <v>153</v>
      </c>
      <c r="M37" s="25" t="n">
        <v>0.34</v>
      </c>
      <c r="N37" s="37" t="n">
        <v>0.36</v>
      </c>
      <c r="O37" s="38" t="n">
        <f aca="false">E37*12</f>
        <v>0</v>
      </c>
      <c r="P37" s="24" t="n">
        <f aca="false">O37*((($B$2-A37)+1)/(($B$2-$B$1)+1))</f>
        <v>0</v>
      </c>
      <c r="Q37" s="26" t="n">
        <f aca="false">ROUNDUP(P37,0)</f>
        <v>0</v>
      </c>
      <c r="R37" s="24" t="n">
        <f aca="false">E37*12</f>
        <v>0</v>
      </c>
      <c r="S37" s="26" t="n">
        <f aca="false">ROUNDUP(R37,0)</f>
        <v>0</v>
      </c>
      <c r="T37" s="27" t="n">
        <f aca="false">($C37-$L37)*$M37</f>
        <v>7715.96</v>
      </c>
      <c r="U37" s="27" t="n">
        <f aca="false">ROUNDDOWN(T37,0)</f>
        <v>7715</v>
      </c>
      <c r="V37" s="27" t="n">
        <f aca="false">U37*(($A37-$B$1))/(($B$2-$B$1+1))</f>
        <v>6573.60273972603</v>
      </c>
      <c r="W37" s="27" t="n">
        <f aca="false">ROUNDUP(V37,0)</f>
        <v>6574</v>
      </c>
      <c r="X37" s="27" t="n">
        <f aca="false">U37-W37-Q37</f>
        <v>1141</v>
      </c>
      <c r="Y37" s="26" t="n">
        <f aca="false">IF(X37&lt;0,0,(ROUNDDOWN(X37,0)))</f>
        <v>1141</v>
      </c>
      <c r="Z37" s="27" t="n">
        <f aca="false">((($C37-$L37)*AH37))</f>
        <v>8169.84</v>
      </c>
      <c r="AA37" s="27" t="n">
        <f aca="false">ROUNDDOWN(Z37,0)</f>
        <v>8169</v>
      </c>
      <c r="AB37" s="27" t="n">
        <f aca="false">AA37-S37</f>
        <v>8169</v>
      </c>
      <c r="AC37" s="26" t="n">
        <f aca="false">IF(AB37&lt;0,0,(ROUNDDOWN(AB37,0)))</f>
        <v>8169</v>
      </c>
      <c r="AD37" s="24" t="n">
        <f aca="false">($E$1*M37)*((($B$2-$A37)+1)/(($B$2-$B$1+1)))</f>
        <v>1091.5397260274</v>
      </c>
      <c r="AE37" s="26" t="n">
        <f aca="false">ROUNDDOWN(AD37,0)</f>
        <v>1091</v>
      </c>
      <c r="AF37" s="24" t="n">
        <f aca="false">($G$1*AH37)</f>
        <v>7956</v>
      </c>
      <c r="AG37" s="26" t="n">
        <f aca="false">ROUNDDOWN(AF37,0)</f>
        <v>7956</v>
      </c>
      <c r="AH37" s="25" t="n">
        <f aca="false">IF((ISBLANK(N37)),M37,N37)</f>
        <v>0.36</v>
      </c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.75" hidden="false" customHeight="false" outlineLevel="0" collapsed="false">
      <c r="A38" s="18" t="n">
        <v>42075</v>
      </c>
      <c r="B38" s="19" t="n">
        <v>40854</v>
      </c>
      <c r="C38" s="20" t="n">
        <v>25000</v>
      </c>
      <c r="D38" s="20" t="n">
        <v>200</v>
      </c>
      <c r="E38" s="20" t="n">
        <v>15</v>
      </c>
      <c r="F38" s="21" t="s">
        <v>43</v>
      </c>
      <c r="G38" s="22" t="s">
        <v>40</v>
      </c>
      <c r="H38" s="23" t="n">
        <v>210</v>
      </c>
      <c r="I38" s="22" t="s">
        <v>45</v>
      </c>
      <c r="J38" s="22" t="s">
        <v>42</v>
      </c>
      <c r="K38" s="0"/>
      <c r="L38" s="24" t="n">
        <f aca="false">IF(D38&gt;$E$3,$E$3,D38)</f>
        <v>200</v>
      </c>
      <c r="M38" s="25" t="n">
        <v>0.35</v>
      </c>
      <c r="N38" s="37" t="n">
        <v>0.37</v>
      </c>
      <c r="O38" s="38" t="n">
        <f aca="false">E38*12</f>
        <v>180</v>
      </c>
      <c r="P38" s="24" t="n">
        <f aca="false">O38*((($B$2-A38)+1)/(($B$2-$B$1)+1))</f>
        <v>12.3287671232877</v>
      </c>
      <c r="Q38" s="26" t="n">
        <f aca="false">ROUNDUP(P38,0)</f>
        <v>13</v>
      </c>
      <c r="R38" s="24" t="n">
        <f aca="false">E38*12</f>
        <v>180</v>
      </c>
      <c r="S38" s="26" t="n">
        <f aca="false">ROUNDUP(R38,0)</f>
        <v>180</v>
      </c>
      <c r="T38" s="27" t="n">
        <f aca="false">($C38-$L38)*$M38</f>
        <v>8680</v>
      </c>
      <c r="U38" s="27" t="n">
        <f aca="false">ROUNDDOWN(T38,0)</f>
        <v>8680</v>
      </c>
      <c r="V38" s="27" t="n">
        <f aca="false">U38*(($A38-$B$1))/(($B$2-$B$1+1))</f>
        <v>8085.4794520548</v>
      </c>
      <c r="W38" s="27" t="n">
        <f aca="false">ROUNDUP(V38,0)</f>
        <v>8086</v>
      </c>
      <c r="X38" s="27" t="n">
        <f aca="false">U38-W38-Q38</f>
        <v>581</v>
      </c>
      <c r="Y38" s="26" t="n">
        <f aca="false">IF(X38&lt;0,0,(ROUNDDOWN(X38,0)))</f>
        <v>581</v>
      </c>
      <c r="Z38" s="27" t="n">
        <f aca="false">((($C38-$L38)*AH38))</f>
        <v>9176</v>
      </c>
      <c r="AA38" s="27" t="n">
        <f aca="false">ROUNDDOWN(Z38,0)</f>
        <v>9176</v>
      </c>
      <c r="AB38" s="27" t="n">
        <f aca="false">AA38-S38</f>
        <v>8996</v>
      </c>
      <c r="AC38" s="26" t="n">
        <f aca="false">IF(AB38&lt;0,0,(ROUNDDOWN(AB38,0)))</f>
        <v>8996</v>
      </c>
      <c r="AD38" s="24" t="n">
        <f aca="false">($E$1*M38)*((($B$2-$A38)+1)/(($B$2-$B$1+1)))</f>
        <v>520.205479452055</v>
      </c>
      <c r="AE38" s="26" t="n">
        <f aca="false">ROUNDDOWN(AD38,0)</f>
        <v>520</v>
      </c>
      <c r="AF38" s="24" t="n">
        <f aca="false">($G$1*AH38)</f>
        <v>8177</v>
      </c>
      <c r="AG38" s="26" t="n">
        <f aca="false">ROUNDDOWN(AF38,0)</f>
        <v>8177</v>
      </c>
      <c r="AH38" s="25" t="n">
        <f aca="false">IF((ISBLANK(N38)),M38,N38)</f>
        <v>0.37</v>
      </c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.75" hidden="false" customHeight="false" outlineLevel="0" collapsed="false">
      <c r="A39" s="18" t="n">
        <v>42005</v>
      </c>
      <c r="B39" s="19" t="n">
        <v>35796</v>
      </c>
      <c r="C39" s="20" t="n">
        <v>51423</v>
      </c>
      <c r="D39" s="20" t="n">
        <v>0</v>
      </c>
      <c r="E39" s="20" t="n">
        <v>0</v>
      </c>
      <c r="F39" s="21" t="s">
        <v>43</v>
      </c>
      <c r="G39" s="22" t="s">
        <v>40</v>
      </c>
      <c r="H39" s="23" t="n">
        <v>215</v>
      </c>
      <c r="I39" s="22" t="s">
        <v>45</v>
      </c>
      <c r="J39" s="22" t="s">
        <v>42</v>
      </c>
      <c r="K39" s="0"/>
      <c r="L39" s="24" t="n">
        <f aca="false">IF(D39&gt;$E$3,$E$3,D39)</f>
        <v>0</v>
      </c>
      <c r="M39" s="25" t="n">
        <v>0.35</v>
      </c>
      <c r="N39" s="37" t="n">
        <v>0.37</v>
      </c>
      <c r="O39" s="38" t="n">
        <f aca="false">E39*12</f>
        <v>0</v>
      </c>
      <c r="P39" s="24" t="n">
        <f aca="false">O39*((($B$2-A39)+1)/(($B$2-$B$1)+1))</f>
        <v>0</v>
      </c>
      <c r="Q39" s="26" t="n">
        <f aca="false">ROUNDUP(P39,0)</f>
        <v>0</v>
      </c>
      <c r="R39" s="24" t="n">
        <f aca="false">E39*12</f>
        <v>0</v>
      </c>
      <c r="S39" s="26" t="n">
        <f aca="false">ROUNDUP(R39,0)</f>
        <v>0</v>
      </c>
      <c r="T39" s="27" t="n">
        <f aca="false">($C39-$L39)*$M39</f>
        <v>17998.05</v>
      </c>
      <c r="U39" s="27" t="n">
        <f aca="false">ROUNDDOWN(T39,0)</f>
        <v>17998</v>
      </c>
      <c r="V39" s="27" t="n">
        <f aca="false">U39*(($A39-$B$1))/(($B$2-$B$1+1))</f>
        <v>13313.5890410959</v>
      </c>
      <c r="W39" s="27" t="n">
        <f aca="false">ROUNDUP(V39,0)</f>
        <v>13314</v>
      </c>
      <c r="X39" s="27" t="n">
        <f aca="false">U39-W39-Q39</f>
        <v>4684</v>
      </c>
      <c r="Y39" s="26" t="n">
        <f aca="false">IF(X39&lt;0,0,(ROUNDDOWN(X39,0)))</f>
        <v>4684</v>
      </c>
      <c r="Z39" s="27" t="n">
        <f aca="false">((($C39-$L39)*AH39))</f>
        <v>19026.51</v>
      </c>
      <c r="AA39" s="27" t="n">
        <f aca="false">ROUNDDOWN(Z39,0)</f>
        <v>19026</v>
      </c>
      <c r="AB39" s="27" t="n">
        <f aca="false">AA39-S39</f>
        <v>19026</v>
      </c>
      <c r="AC39" s="26" t="n">
        <f aca="false">IF(AB39&lt;0,0,(ROUNDDOWN(AB39,0)))</f>
        <v>19026</v>
      </c>
      <c r="AD39" s="24" t="n">
        <f aca="false">($E$1*M39)*((($B$2-$A39)+1)/(($B$2-$B$1+1)))</f>
        <v>1976.78082191781</v>
      </c>
      <c r="AE39" s="26" t="n">
        <f aca="false">ROUNDDOWN(AD39,0)</f>
        <v>1976</v>
      </c>
      <c r="AF39" s="24" t="n">
        <f aca="false">($G$1*AH39)</f>
        <v>8177</v>
      </c>
      <c r="AG39" s="26" t="n">
        <f aca="false">ROUNDDOWN(AF39,0)</f>
        <v>8177</v>
      </c>
      <c r="AH39" s="25" t="n">
        <f aca="false">IF((ISBLANK(N39)),M39,N39)</f>
        <v>0.37</v>
      </c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.75" hidden="false" customHeight="false" outlineLevel="0" collapsed="false">
      <c r="A40" s="18" t="n">
        <v>41735</v>
      </c>
      <c r="B40" s="28" t="n">
        <v>36161</v>
      </c>
      <c r="C40" s="20" t="n">
        <v>67545</v>
      </c>
      <c r="D40" s="20" t="n">
        <v>0</v>
      </c>
      <c r="E40" s="20" t="n">
        <v>1</v>
      </c>
      <c r="F40" s="21" t="s">
        <v>39</v>
      </c>
      <c r="G40" s="22" t="s">
        <v>46</v>
      </c>
      <c r="H40" s="23" t="n">
        <v>1</v>
      </c>
      <c r="I40" s="22" t="s">
        <v>41</v>
      </c>
      <c r="J40" s="22" t="s">
        <v>42</v>
      </c>
      <c r="K40" s="0"/>
      <c r="L40" s="24" t="n">
        <f aca="false">IF(D40&gt;$E$3,$E$3,D40)</f>
        <v>0</v>
      </c>
      <c r="M40" s="37" t="n">
        <v>0.08</v>
      </c>
      <c r="N40" s="37" t="n">
        <v>0.08</v>
      </c>
      <c r="O40" s="38" t="n">
        <f aca="false">E40*(($B$2-$B$1+1)/7)</f>
        <v>52.1428571428571</v>
      </c>
      <c r="P40" s="24" t="n">
        <f aca="false">O40*((($B$2-A40)+1)/(($B$2-$B$1)+1))</f>
        <v>52.1428571428571</v>
      </c>
      <c r="Q40" s="26" t="n">
        <f aca="false">ROUNDUP(P40,0)</f>
        <v>53</v>
      </c>
      <c r="R40" s="24" t="n">
        <f aca="false">E40*(($B$4-$B$3+1)/7)</f>
        <v>52.2857142857143</v>
      </c>
      <c r="S40" s="26" t="n">
        <f aca="false">ROUNDUP(R40,0)</f>
        <v>53</v>
      </c>
      <c r="T40" s="27" t="n">
        <f aca="false">($C40-$L40)*$M40</f>
        <v>5403.6</v>
      </c>
      <c r="U40" s="27" t="n">
        <f aca="false">ROUNDDOWN(T40,0)</f>
        <v>5403</v>
      </c>
      <c r="V40" s="27" t="n">
        <f aca="false">U40*(($A40-$B$1))/(($B$2-$B$1+1))</f>
        <v>0</v>
      </c>
      <c r="W40" s="27" t="n">
        <f aca="false">ROUNDUP(V40,0)</f>
        <v>0</v>
      </c>
      <c r="X40" s="27" t="n">
        <f aca="false">U40-W40-Q40</f>
        <v>5350</v>
      </c>
      <c r="Y40" s="26" t="n">
        <f aca="false">IF(X40&lt;0,0,(ROUNDDOWN(X40,0)))</f>
        <v>5350</v>
      </c>
      <c r="Z40" s="27" t="n">
        <f aca="false">((($C40-$L40)*AH40))</f>
        <v>5403.6</v>
      </c>
      <c r="AA40" s="27" t="n">
        <f aca="false">ROUNDDOWN(Z40,0)</f>
        <v>5403</v>
      </c>
      <c r="AB40" s="27" t="n">
        <f aca="false">AA40-S40</f>
        <v>5350</v>
      </c>
      <c r="AC40" s="26" t="n">
        <f aca="false">IF(AB40&lt;0,0,(ROUNDDOWN(AB40,0)))</f>
        <v>5350</v>
      </c>
      <c r="AD40" s="24" t="n">
        <f aca="false">($E$1*M40)*((($B$2-$A40)+1)/(($B$2-$B$1+1)))</f>
        <v>1736</v>
      </c>
      <c r="AE40" s="26" t="n">
        <f aca="false">ROUNDDOWN(AD40,0)</f>
        <v>1736</v>
      </c>
      <c r="AF40" s="24" t="n">
        <f aca="false">($G$1*AH40)</f>
        <v>1768</v>
      </c>
      <c r="AG40" s="26" t="n">
        <f aca="false">ROUNDDOWN(AF40,0)</f>
        <v>1768</v>
      </c>
      <c r="AH40" s="25" t="n">
        <f aca="false">IF((ISBLANK(N40)),M40,N40)</f>
        <v>0.08</v>
      </c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.75" hidden="false" customHeight="false" outlineLevel="0" collapsed="false">
      <c r="A41" s="18" t="n">
        <v>41761</v>
      </c>
      <c r="B41" s="19" t="n">
        <v>41275</v>
      </c>
      <c r="C41" s="20" t="n">
        <v>12322</v>
      </c>
      <c r="D41" s="20" t="n">
        <v>0</v>
      </c>
      <c r="E41" s="20" t="n">
        <v>5</v>
      </c>
      <c r="F41" s="21" t="s">
        <v>39</v>
      </c>
      <c r="G41" s="22" t="s">
        <v>46</v>
      </c>
      <c r="H41" s="23" t="n">
        <v>55</v>
      </c>
      <c r="I41" s="22" t="s">
        <v>41</v>
      </c>
      <c r="J41" s="22" t="s">
        <v>42</v>
      </c>
      <c r="K41" s="0"/>
      <c r="L41" s="24" t="n">
        <f aca="false">IF(D41&gt;$E$3,$E$3,D41)</f>
        <v>0</v>
      </c>
      <c r="M41" s="37" t="n">
        <v>0.08</v>
      </c>
      <c r="N41" s="37" t="n">
        <v>0.12</v>
      </c>
      <c r="O41" s="38" t="n">
        <f aca="false">E41*(($B$2-$B$1+1)/7)</f>
        <v>260.714285714286</v>
      </c>
      <c r="P41" s="24" t="n">
        <f aca="false">O41*((($B$2-A41)+1)/(($B$2-$B$1)+1))</f>
        <v>242.142857142857</v>
      </c>
      <c r="Q41" s="26" t="n">
        <f aca="false">ROUNDUP(P41,0)</f>
        <v>243</v>
      </c>
      <c r="R41" s="24" t="n">
        <f aca="false">E41*(($B$4-$B$3+1)/7)</f>
        <v>261.428571428571</v>
      </c>
      <c r="S41" s="26" t="n">
        <f aca="false">ROUNDUP(R41,0)</f>
        <v>262</v>
      </c>
      <c r="T41" s="27" t="n">
        <f aca="false">($C41-$L41)*$M41</f>
        <v>985.76</v>
      </c>
      <c r="U41" s="27" t="n">
        <f aca="false">ROUNDDOWN(T41,0)</f>
        <v>985</v>
      </c>
      <c r="V41" s="27" t="n">
        <f aca="false">U41*(($A41-$B$1))/(($B$2-$B$1+1))</f>
        <v>70.1643835616438</v>
      </c>
      <c r="W41" s="27" t="n">
        <f aca="false">ROUNDUP(V41,0)</f>
        <v>71</v>
      </c>
      <c r="X41" s="27" t="n">
        <f aca="false">U41-W41-Q41</f>
        <v>671</v>
      </c>
      <c r="Y41" s="26" t="n">
        <f aca="false">IF(X41&lt;0,0,(ROUNDDOWN(X41,0)))</f>
        <v>671</v>
      </c>
      <c r="Z41" s="27" t="n">
        <f aca="false">((($C41-$L41)*AH41))</f>
        <v>1478.64</v>
      </c>
      <c r="AA41" s="27" t="n">
        <f aca="false">ROUNDDOWN(Z41,0)</f>
        <v>1478</v>
      </c>
      <c r="AB41" s="27" t="n">
        <f aca="false">AA41-S41</f>
        <v>1216</v>
      </c>
      <c r="AC41" s="26" t="n">
        <f aca="false">IF(AB41&lt;0,0,(ROUNDDOWN(AB41,0)))</f>
        <v>1216</v>
      </c>
      <c r="AD41" s="24" t="n">
        <f aca="false">($E$1*M41)*((($B$2-$A41)+1)/(($B$2-$B$1+1)))</f>
        <v>1612.3397260274</v>
      </c>
      <c r="AE41" s="26" t="n">
        <f aca="false">ROUNDDOWN(AD41,0)</f>
        <v>1612</v>
      </c>
      <c r="AF41" s="24" t="n">
        <f aca="false">($G$1*AH41)</f>
        <v>2652</v>
      </c>
      <c r="AG41" s="26" t="n">
        <f aca="false">ROUNDDOWN(AF41,0)</f>
        <v>2652</v>
      </c>
      <c r="AH41" s="25" t="n">
        <f aca="false">IF((ISBLANK(N41)),M41,N41)</f>
        <v>0.12</v>
      </c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.75" hidden="false" customHeight="false" outlineLevel="0" collapsed="false">
      <c r="A42" s="18" t="n">
        <v>41793</v>
      </c>
      <c r="B42" s="19" t="n">
        <v>41275</v>
      </c>
      <c r="C42" s="20" t="n">
        <v>23999</v>
      </c>
      <c r="D42" s="20" t="n">
        <v>0</v>
      </c>
      <c r="E42" s="20" t="n">
        <v>0</v>
      </c>
      <c r="F42" s="21" t="s">
        <v>39</v>
      </c>
      <c r="G42" s="22" t="s">
        <v>46</v>
      </c>
      <c r="H42" s="23" t="n">
        <v>75</v>
      </c>
      <c r="I42" s="22" t="s">
        <v>41</v>
      </c>
      <c r="J42" s="22" t="s">
        <v>42</v>
      </c>
      <c r="K42" s="0"/>
      <c r="L42" s="24" t="n">
        <f aca="false">IF(D42&gt;$E$3,$E$3,D42)</f>
        <v>0</v>
      </c>
      <c r="M42" s="37" t="n">
        <v>0.08</v>
      </c>
      <c r="N42" s="37" t="n">
        <v>0.12</v>
      </c>
      <c r="O42" s="38" t="n">
        <f aca="false">E42*(($B$2-$B$1+1)/7)</f>
        <v>0</v>
      </c>
      <c r="P42" s="24" t="n">
        <f aca="false">O42*((($B$2-A42)+1)/(($B$2-$B$1)+1))</f>
        <v>0</v>
      </c>
      <c r="Q42" s="26" t="n">
        <f aca="false">ROUNDUP(P42,0)</f>
        <v>0</v>
      </c>
      <c r="R42" s="24" t="n">
        <f aca="false">E42*(($B$4-$B$3+1)/7)</f>
        <v>0</v>
      </c>
      <c r="S42" s="26" t="n">
        <f aca="false">ROUNDUP(R42,0)</f>
        <v>0</v>
      </c>
      <c r="T42" s="27" t="n">
        <f aca="false">($C42-$L42)*$M42</f>
        <v>1919.92</v>
      </c>
      <c r="U42" s="27" t="n">
        <f aca="false">ROUNDDOWN(T42,0)</f>
        <v>1919</v>
      </c>
      <c r="V42" s="27" t="n">
        <f aca="false">U42*(($A42-$B$1))/(($B$2-$B$1+1))</f>
        <v>304.93698630137</v>
      </c>
      <c r="W42" s="27" t="n">
        <f aca="false">ROUNDUP(V42,0)</f>
        <v>305</v>
      </c>
      <c r="X42" s="27" t="n">
        <f aca="false">U42-W42-Q42</f>
        <v>1614</v>
      </c>
      <c r="Y42" s="26" t="n">
        <f aca="false">IF(X42&lt;0,0,(ROUNDDOWN(X42,0)))</f>
        <v>1614</v>
      </c>
      <c r="Z42" s="27" t="n">
        <f aca="false">((($C42-$L42)*AH42))</f>
        <v>2879.88</v>
      </c>
      <c r="AA42" s="27" t="n">
        <f aca="false">ROUNDDOWN(Z42,0)</f>
        <v>2879</v>
      </c>
      <c r="AB42" s="27" t="n">
        <f aca="false">AA42-S42</f>
        <v>2879</v>
      </c>
      <c r="AC42" s="26" t="n">
        <f aca="false">IF(AB42&lt;0,0,(ROUNDDOWN(AB42,0)))</f>
        <v>2879</v>
      </c>
      <c r="AD42" s="24" t="n">
        <f aca="false">($E$1*M42)*((($B$2-$A42)+1)/(($B$2-$B$1+1)))</f>
        <v>1460.14246575342</v>
      </c>
      <c r="AE42" s="26" t="n">
        <f aca="false">ROUNDDOWN(AD42,0)</f>
        <v>1460</v>
      </c>
      <c r="AF42" s="24" t="n">
        <f aca="false">($G$1*AH42)</f>
        <v>2652</v>
      </c>
      <c r="AG42" s="26" t="n">
        <f aca="false">ROUNDDOWN(AF42,0)</f>
        <v>2652</v>
      </c>
      <c r="AH42" s="25" t="n">
        <f aca="false">IF((ISBLANK(N42)),M42,N42)</f>
        <v>0.12</v>
      </c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.75" hidden="false" customHeight="false" outlineLevel="0" collapsed="false">
      <c r="A43" s="18" t="n">
        <v>41824</v>
      </c>
      <c r="B43" s="19" t="n">
        <v>41275</v>
      </c>
      <c r="C43" s="20" t="n">
        <v>87654</v>
      </c>
      <c r="D43" s="20" t="n">
        <v>0</v>
      </c>
      <c r="E43" s="20" t="n">
        <v>0</v>
      </c>
      <c r="F43" s="21" t="s">
        <v>39</v>
      </c>
      <c r="G43" s="22" t="s">
        <v>46</v>
      </c>
      <c r="H43" s="23" t="n">
        <v>76</v>
      </c>
      <c r="I43" s="22" t="s">
        <v>41</v>
      </c>
      <c r="J43" s="22" t="s">
        <v>42</v>
      </c>
      <c r="K43" s="0"/>
      <c r="L43" s="24" t="n">
        <f aca="false">IF(D43&gt;$E$3,$E$3,D43)</f>
        <v>0</v>
      </c>
      <c r="M43" s="37" t="n">
        <v>0.14</v>
      </c>
      <c r="N43" s="37" t="n">
        <v>0.16</v>
      </c>
      <c r="O43" s="38" t="n">
        <f aca="false">E43*(($B$2-$B$1+1)/7)</f>
        <v>0</v>
      </c>
      <c r="P43" s="24" t="n">
        <f aca="false">O43*((($B$2-A43)+1)/(($B$2-$B$1)+1))</f>
        <v>0</v>
      </c>
      <c r="Q43" s="26" t="n">
        <f aca="false">ROUNDUP(P43,0)</f>
        <v>0</v>
      </c>
      <c r="R43" s="24" t="n">
        <f aca="false">E43*(($B$4-$B$3+1)/7)</f>
        <v>0</v>
      </c>
      <c r="S43" s="26" t="n">
        <f aca="false">ROUNDUP(R43,0)</f>
        <v>0</v>
      </c>
      <c r="T43" s="27" t="n">
        <f aca="false">($C43-$L43)*$M43</f>
        <v>12271.56</v>
      </c>
      <c r="U43" s="27" t="n">
        <f aca="false">ROUNDDOWN(T43,0)</f>
        <v>12271</v>
      </c>
      <c r="V43" s="27" t="n">
        <f aca="false">U43*(($A43-$B$1))/(($B$2-$B$1+1))</f>
        <v>2992.10684931507</v>
      </c>
      <c r="W43" s="27" t="n">
        <f aca="false">ROUNDUP(V43,0)</f>
        <v>2993</v>
      </c>
      <c r="X43" s="27" t="n">
        <f aca="false">U43-W43-Q43</f>
        <v>9278</v>
      </c>
      <c r="Y43" s="26" t="n">
        <f aca="false">IF(X43&lt;0,0,(ROUNDDOWN(X43,0)))</f>
        <v>9278</v>
      </c>
      <c r="Z43" s="27" t="n">
        <f aca="false">((($C43-$L43)*AH43))</f>
        <v>14024.64</v>
      </c>
      <c r="AA43" s="27" t="n">
        <f aca="false">ROUNDDOWN(Z43,0)</f>
        <v>14024</v>
      </c>
      <c r="AB43" s="27" t="n">
        <f aca="false">AA43-S43</f>
        <v>14024</v>
      </c>
      <c r="AC43" s="26" t="n">
        <f aca="false">IF(AB43&lt;0,0,(ROUNDDOWN(AB43,0)))</f>
        <v>14024</v>
      </c>
      <c r="AD43" s="24" t="n">
        <f aca="false">($E$1*M43)*((($B$2-$A43)+1)/(($B$2-$B$1+1)))</f>
        <v>2297.22739726027</v>
      </c>
      <c r="AE43" s="26" t="n">
        <f aca="false">ROUNDDOWN(AD43,0)</f>
        <v>2297</v>
      </c>
      <c r="AF43" s="24" t="n">
        <f aca="false">($G$1*AH43)</f>
        <v>3536</v>
      </c>
      <c r="AG43" s="26" t="n">
        <f aca="false">ROUNDDOWN(AF43,0)</f>
        <v>3536</v>
      </c>
      <c r="AH43" s="25" t="n">
        <f aca="false">IF((ISBLANK(N43)),M43,N43)</f>
        <v>0.16</v>
      </c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.75" hidden="false" customHeight="false" outlineLevel="0" collapsed="false">
      <c r="A44" s="18" t="n">
        <v>41856</v>
      </c>
      <c r="B44" s="19" t="n">
        <v>40923</v>
      </c>
      <c r="C44" s="20" t="n">
        <v>22987</v>
      </c>
      <c r="D44" s="20" t="n">
        <v>0</v>
      </c>
      <c r="E44" s="20" t="n">
        <v>15</v>
      </c>
      <c r="F44" s="21" t="s">
        <v>39</v>
      </c>
      <c r="G44" s="22" t="s">
        <v>46</v>
      </c>
      <c r="H44" s="23" t="n">
        <v>82</v>
      </c>
      <c r="I44" s="22" t="s">
        <v>41</v>
      </c>
      <c r="J44" s="22" t="s">
        <v>42</v>
      </c>
      <c r="K44" s="0"/>
      <c r="L44" s="24" t="n">
        <f aca="false">IF(D44&gt;$E$3,$E$3,D44)</f>
        <v>0</v>
      </c>
      <c r="M44" s="37" t="n">
        <v>0.14</v>
      </c>
      <c r="N44" s="37" t="n">
        <v>0.16</v>
      </c>
      <c r="O44" s="38" t="n">
        <f aca="false">E44*(($B$2-$B$1+1)/7)</f>
        <v>782.142857142857</v>
      </c>
      <c r="P44" s="24" t="n">
        <f aca="false">O44*((($B$2-A44)+1)/(($B$2-$B$1)+1))</f>
        <v>522.857142857143</v>
      </c>
      <c r="Q44" s="26" t="n">
        <f aca="false">ROUNDUP(P44,0)</f>
        <v>523</v>
      </c>
      <c r="R44" s="24" t="n">
        <f aca="false">E44*(($B$4-$B$3+1)/7)</f>
        <v>784.285714285714</v>
      </c>
      <c r="S44" s="26" t="n">
        <f aca="false">ROUNDUP(R44,0)</f>
        <v>785</v>
      </c>
      <c r="T44" s="27" t="n">
        <f aca="false">($C44-$L44)*$M44</f>
        <v>3218.18</v>
      </c>
      <c r="U44" s="27" t="n">
        <f aca="false">ROUNDDOWN(T44,0)</f>
        <v>3218</v>
      </c>
      <c r="V44" s="27" t="n">
        <f aca="false">U44*(($A44-$B$1))/(($B$2-$B$1+1))</f>
        <v>1066.78904109589</v>
      </c>
      <c r="W44" s="27" t="n">
        <f aca="false">ROUNDUP(V44,0)</f>
        <v>1067</v>
      </c>
      <c r="X44" s="27" t="n">
        <f aca="false">U44-W44-Q44</f>
        <v>1628</v>
      </c>
      <c r="Y44" s="26" t="n">
        <f aca="false">IF(X44&lt;0,0,(ROUNDDOWN(X44,0)))</f>
        <v>1628</v>
      </c>
      <c r="Z44" s="27" t="n">
        <f aca="false">((($C44-$L44)*AH44))</f>
        <v>3677.92</v>
      </c>
      <c r="AA44" s="27" t="n">
        <f aca="false">ROUNDDOWN(Z44,0)</f>
        <v>3677</v>
      </c>
      <c r="AB44" s="27" t="n">
        <f aca="false">AA44-S44</f>
        <v>2892</v>
      </c>
      <c r="AC44" s="26" t="n">
        <f aca="false">IF(AB44&lt;0,0,(ROUNDDOWN(AB44,0)))</f>
        <v>2892</v>
      </c>
      <c r="AD44" s="24" t="n">
        <f aca="false">($E$1*M44)*((($B$2-$A44)+1)/(($B$2-$B$1+1)))</f>
        <v>2030.88219178082</v>
      </c>
      <c r="AE44" s="26" t="n">
        <f aca="false">ROUNDDOWN(AD44,0)</f>
        <v>2030</v>
      </c>
      <c r="AF44" s="24" t="n">
        <f aca="false">($G$1*AH44)</f>
        <v>3536</v>
      </c>
      <c r="AG44" s="26" t="n">
        <f aca="false">ROUNDDOWN(AF44,0)</f>
        <v>3536</v>
      </c>
      <c r="AH44" s="25" t="n">
        <f aca="false">IF((ISBLANK(N44)),M44,N44)</f>
        <v>0.16</v>
      </c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.75" hidden="false" customHeight="false" outlineLevel="0" collapsed="false">
      <c r="A45" s="18" t="n">
        <v>41888</v>
      </c>
      <c r="B45" s="19" t="n">
        <v>40854</v>
      </c>
      <c r="C45" s="20" t="n">
        <v>14675</v>
      </c>
      <c r="D45" s="20" t="n">
        <v>0</v>
      </c>
      <c r="E45" s="20" t="n">
        <v>4</v>
      </c>
      <c r="F45" s="21" t="s">
        <v>39</v>
      </c>
      <c r="G45" s="22" t="s">
        <v>46</v>
      </c>
      <c r="H45" s="23" t="n">
        <v>94</v>
      </c>
      <c r="I45" s="22" t="s">
        <v>41</v>
      </c>
      <c r="J45" s="22" t="s">
        <v>42</v>
      </c>
      <c r="K45" s="0"/>
      <c r="L45" s="24" t="n">
        <f aca="false">IF(D45&gt;$E$3,$E$3,D45)</f>
        <v>0</v>
      </c>
      <c r="M45" s="37" t="n">
        <v>0.14</v>
      </c>
      <c r="N45" s="37" t="n">
        <v>0.16</v>
      </c>
      <c r="O45" s="38" t="n">
        <f aca="false">E45*(($B$2-$B$1+1)/7)</f>
        <v>208.571428571429</v>
      </c>
      <c r="P45" s="24" t="n">
        <f aca="false">O45*((($B$2-A45)+1)/(($B$2-$B$1)+1))</f>
        <v>121.142857142857</v>
      </c>
      <c r="Q45" s="26" t="n">
        <f aca="false">ROUNDUP(P45,0)</f>
        <v>122</v>
      </c>
      <c r="R45" s="24" t="n">
        <f aca="false">E45*(($B$4-$B$3+1)/7)</f>
        <v>209.142857142857</v>
      </c>
      <c r="S45" s="26" t="n">
        <f aca="false">ROUNDUP(R45,0)</f>
        <v>210</v>
      </c>
      <c r="T45" s="27" t="n">
        <f aca="false">($C45-$L45)*$M45</f>
        <v>2054.5</v>
      </c>
      <c r="U45" s="27" t="n">
        <f aca="false">ROUNDDOWN(T45,0)</f>
        <v>2054</v>
      </c>
      <c r="V45" s="27" t="n">
        <f aca="false">U45*(($A45-$B$1))/(($B$2-$B$1+1))</f>
        <v>860.991780821918</v>
      </c>
      <c r="W45" s="27" t="n">
        <f aca="false">ROUNDUP(V45,0)</f>
        <v>861</v>
      </c>
      <c r="X45" s="27" t="n">
        <f aca="false">U45-W45-Q45</f>
        <v>1071</v>
      </c>
      <c r="Y45" s="26" t="n">
        <f aca="false">IF(X45&lt;0,0,(ROUNDDOWN(X45,0)))</f>
        <v>1071</v>
      </c>
      <c r="Z45" s="27" t="n">
        <f aca="false">((($C45-$L45)*AH45))</f>
        <v>2348</v>
      </c>
      <c r="AA45" s="27" t="n">
        <f aca="false">ROUNDDOWN(Z45,0)</f>
        <v>2348</v>
      </c>
      <c r="AB45" s="27" t="n">
        <f aca="false">AA45-S45</f>
        <v>2138</v>
      </c>
      <c r="AC45" s="26" t="n">
        <f aca="false">IF(AB45&lt;0,0,(ROUNDDOWN(AB45,0)))</f>
        <v>2138</v>
      </c>
      <c r="AD45" s="24" t="n">
        <f aca="false">($E$1*M45)*((($B$2-$A45)+1)/(($B$2-$B$1+1)))</f>
        <v>1764.53698630137</v>
      </c>
      <c r="AE45" s="26" t="n">
        <f aca="false">ROUNDDOWN(AD45,0)</f>
        <v>1764</v>
      </c>
      <c r="AF45" s="24" t="n">
        <f aca="false">($G$1*AH45)</f>
        <v>3536</v>
      </c>
      <c r="AG45" s="26" t="n">
        <f aca="false">ROUNDDOWN(AF45,0)</f>
        <v>3536</v>
      </c>
      <c r="AH45" s="25" t="n">
        <f aca="false">IF((ISBLANK(N45)),M45,N45)</f>
        <v>0.16</v>
      </c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.75" hidden="false" customHeight="false" outlineLevel="0" collapsed="false">
      <c r="A46" s="18" t="n">
        <v>41919</v>
      </c>
      <c r="B46" s="19" t="n">
        <v>35796</v>
      </c>
      <c r="C46" s="20" t="n">
        <v>25446</v>
      </c>
      <c r="D46" s="20" t="n">
        <v>0</v>
      </c>
      <c r="E46" s="20" t="n">
        <v>6</v>
      </c>
      <c r="F46" s="21" t="s">
        <v>39</v>
      </c>
      <c r="G46" s="22" t="s">
        <v>46</v>
      </c>
      <c r="H46" s="23" t="n">
        <v>95</v>
      </c>
      <c r="I46" s="22" t="s">
        <v>41</v>
      </c>
      <c r="J46" s="22" t="s">
        <v>42</v>
      </c>
      <c r="K46" s="0"/>
      <c r="L46" s="24" t="n">
        <f aca="false">IF(D46&gt;$E$3,$E$3,D46)</f>
        <v>0</v>
      </c>
      <c r="M46" s="37" t="n">
        <v>0.15</v>
      </c>
      <c r="N46" s="37" t="n">
        <v>0.17</v>
      </c>
      <c r="O46" s="38" t="n">
        <f aca="false">E46*(($B$2-$B$1+1)/7)</f>
        <v>312.857142857143</v>
      </c>
      <c r="P46" s="24" t="n">
        <f aca="false">O46*((($B$2-A46)+1)/(($B$2-$B$1)+1))</f>
        <v>155.142857142857</v>
      </c>
      <c r="Q46" s="26" t="n">
        <f aca="false">ROUNDUP(P46,0)</f>
        <v>156</v>
      </c>
      <c r="R46" s="24" t="n">
        <f aca="false">E46*(($B$4-$B$3+1)/7)</f>
        <v>313.714285714286</v>
      </c>
      <c r="S46" s="26" t="n">
        <f aca="false">ROUNDUP(R46,0)</f>
        <v>314</v>
      </c>
      <c r="T46" s="27" t="n">
        <f aca="false">($C46-$L46)*$M46</f>
        <v>3816.9</v>
      </c>
      <c r="U46" s="27" t="n">
        <f aca="false">ROUNDDOWN(T46,0)</f>
        <v>3816</v>
      </c>
      <c r="V46" s="27" t="n">
        <f aca="false">U46*(($A46-$B$1))/(($B$2-$B$1+1))</f>
        <v>1923.68219178082</v>
      </c>
      <c r="W46" s="27" t="n">
        <f aca="false">ROUNDUP(V46,0)</f>
        <v>1924</v>
      </c>
      <c r="X46" s="27" t="n">
        <f aca="false">U46-W46-Q46</f>
        <v>1736</v>
      </c>
      <c r="Y46" s="26" t="n">
        <f aca="false">IF(X46&lt;0,0,(ROUNDDOWN(X46,0)))</f>
        <v>1736</v>
      </c>
      <c r="Z46" s="27" t="n">
        <f aca="false">((($C46-$L46)*AH46))</f>
        <v>4325.82</v>
      </c>
      <c r="AA46" s="27" t="n">
        <f aca="false">ROUNDDOWN(Z46,0)</f>
        <v>4325</v>
      </c>
      <c r="AB46" s="27" t="n">
        <f aca="false">AA46-S46</f>
        <v>4011</v>
      </c>
      <c r="AC46" s="26" t="n">
        <f aca="false">IF(AB46&lt;0,0,(ROUNDDOWN(AB46,0)))</f>
        <v>4011</v>
      </c>
      <c r="AD46" s="24" t="n">
        <f aca="false">($E$1*M46)*((($B$2-$A46)+1)/(($B$2-$B$1+1)))</f>
        <v>1614.12328767123</v>
      </c>
      <c r="AE46" s="26" t="n">
        <f aca="false">ROUNDDOWN(AD46,0)</f>
        <v>1614</v>
      </c>
      <c r="AF46" s="24" t="n">
        <f aca="false">($G$1*AH46)</f>
        <v>3757</v>
      </c>
      <c r="AG46" s="26" t="n">
        <f aca="false">ROUNDDOWN(AF46,0)</f>
        <v>3757</v>
      </c>
      <c r="AH46" s="25" t="n">
        <f aca="false">IF((ISBLANK(N46)),M46,N46)</f>
        <v>0.17</v>
      </c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.75" hidden="false" customHeight="false" outlineLevel="0" collapsed="false">
      <c r="A47" s="18" t="n">
        <v>41951</v>
      </c>
      <c r="B47" s="28" t="n">
        <v>35797</v>
      </c>
      <c r="C47" s="20" t="n">
        <v>33656</v>
      </c>
      <c r="D47" s="20" t="n">
        <v>0</v>
      </c>
      <c r="E47" s="20" t="n">
        <v>8</v>
      </c>
      <c r="F47" s="21" t="s">
        <v>39</v>
      </c>
      <c r="G47" s="22" t="s">
        <v>46</v>
      </c>
      <c r="H47" s="23" t="n">
        <v>100</v>
      </c>
      <c r="I47" s="22" t="s">
        <v>41</v>
      </c>
      <c r="J47" s="22" t="s">
        <v>42</v>
      </c>
      <c r="K47" s="0"/>
      <c r="L47" s="24" t="n">
        <f aca="false">IF(D47&gt;$E$3,$E$3,D47)</f>
        <v>0</v>
      </c>
      <c r="M47" s="37" t="n">
        <v>0.16</v>
      </c>
      <c r="N47" s="37" t="n">
        <v>0.18</v>
      </c>
      <c r="O47" s="38" t="n">
        <f aca="false">E47*(($B$2-$B$1+1)/7)</f>
        <v>417.142857142857</v>
      </c>
      <c r="P47" s="24" t="n">
        <f aca="false">O47*((($B$2-A47)+1)/(($B$2-$B$1)+1))</f>
        <v>170.285714285714</v>
      </c>
      <c r="Q47" s="26" t="n">
        <f aca="false">ROUNDUP(P47,0)</f>
        <v>171</v>
      </c>
      <c r="R47" s="24" t="n">
        <f aca="false">E47*(($B$4-$B$3+1)/7)</f>
        <v>418.285714285714</v>
      </c>
      <c r="S47" s="26" t="n">
        <f aca="false">ROUNDUP(R47,0)</f>
        <v>419</v>
      </c>
      <c r="T47" s="27" t="n">
        <f aca="false">($C47-$L47)*$M47</f>
        <v>5384.96</v>
      </c>
      <c r="U47" s="27" t="n">
        <f aca="false">ROUNDDOWN(T47,0)</f>
        <v>5384</v>
      </c>
      <c r="V47" s="27" t="n">
        <f aca="false">U47*(($A47-$B$1))/(($B$2-$B$1+1))</f>
        <v>3186.14794520548</v>
      </c>
      <c r="W47" s="27" t="n">
        <f aca="false">ROUNDUP(V47,0)</f>
        <v>3187</v>
      </c>
      <c r="X47" s="27" t="n">
        <f aca="false">U47-W47-Q47</f>
        <v>2026</v>
      </c>
      <c r="Y47" s="26" t="n">
        <f aca="false">IF(X47&lt;0,0,(ROUNDDOWN(X47,0)))</f>
        <v>2026</v>
      </c>
      <c r="Z47" s="27" t="n">
        <f aca="false">((($C47-$L47)*AH47))</f>
        <v>6058.08</v>
      </c>
      <c r="AA47" s="27" t="n">
        <f aca="false">ROUNDDOWN(Z47,0)</f>
        <v>6058</v>
      </c>
      <c r="AB47" s="27" t="n">
        <f aca="false">AA47-S47</f>
        <v>5639</v>
      </c>
      <c r="AC47" s="26" t="n">
        <f aca="false">IF(AB47&lt;0,0,(ROUNDDOWN(AB47,0)))</f>
        <v>5639</v>
      </c>
      <c r="AD47" s="24" t="n">
        <f aca="false">($E$1*M47)*((($B$2-$A47)+1)/(($B$2-$B$1+1)))</f>
        <v>1417.33698630137</v>
      </c>
      <c r="AE47" s="26" t="n">
        <f aca="false">ROUNDDOWN(AD47,0)</f>
        <v>1417</v>
      </c>
      <c r="AF47" s="24" t="n">
        <f aca="false">($G$1*AH47)</f>
        <v>3978</v>
      </c>
      <c r="AG47" s="26" t="n">
        <f aca="false">ROUNDDOWN(AF47,0)</f>
        <v>3978</v>
      </c>
      <c r="AH47" s="25" t="n">
        <f aca="false">IF((ISBLANK(N47)),M47,N47)</f>
        <v>0.18</v>
      </c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.75" hidden="false" customHeight="false" outlineLevel="0" collapsed="false">
      <c r="A48" s="18" t="n">
        <v>41982</v>
      </c>
      <c r="B48" s="28" t="n">
        <v>36161</v>
      </c>
      <c r="C48" s="20" t="n">
        <v>71222</v>
      </c>
      <c r="D48" s="20" t="n">
        <v>7000</v>
      </c>
      <c r="E48" s="20" t="n">
        <v>10</v>
      </c>
      <c r="F48" s="21" t="s">
        <v>39</v>
      </c>
      <c r="G48" s="22" t="s">
        <v>46</v>
      </c>
      <c r="H48" s="23" t="n">
        <v>105</v>
      </c>
      <c r="I48" s="22" t="s">
        <v>41</v>
      </c>
      <c r="J48" s="22" t="s">
        <v>42</v>
      </c>
      <c r="K48" s="0"/>
      <c r="L48" s="24" t="n">
        <f aca="false">IF(D48&gt;$E$3,$E$3,D48)</f>
        <v>5000</v>
      </c>
      <c r="M48" s="37" t="n">
        <v>0.17</v>
      </c>
      <c r="N48" s="37" t="n">
        <v>0.19</v>
      </c>
      <c r="O48" s="38" t="n">
        <f aca="false">E48*(($B$2-$B$1+1)/7)</f>
        <v>521.428571428571</v>
      </c>
      <c r="P48" s="24" t="n">
        <f aca="false">O48*((($B$2-A48)+1)/(($B$2-$B$1)+1))</f>
        <v>168.571428571429</v>
      </c>
      <c r="Q48" s="26" t="n">
        <f aca="false">ROUNDUP(P48,0)</f>
        <v>169</v>
      </c>
      <c r="R48" s="24" t="n">
        <f aca="false">E48*(($B$4-$B$3+1)/7)</f>
        <v>522.857142857143</v>
      </c>
      <c r="S48" s="26" t="n">
        <f aca="false">ROUNDUP(R48,0)</f>
        <v>523</v>
      </c>
      <c r="T48" s="27" t="n">
        <f aca="false">($C48-$L48)*$M48</f>
        <v>11257.74</v>
      </c>
      <c r="U48" s="27" t="n">
        <f aca="false">ROUNDDOWN(T48,0)</f>
        <v>11257</v>
      </c>
      <c r="V48" s="27" t="n">
        <f aca="false">U48*(($A48-$B$1))/(($B$2-$B$1+1))</f>
        <v>7617.75068493151</v>
      </c>
      <c r="W48" s="27" t="n">
        <f aca="false">ROUNDUP(V48,0)</f>
        <v>7618</v>
      </c>
      <c r="X48" s="27" t="n">
        <f aca="false">U48-W48-Q48</f>
        <v>3470</v>
      </c>
      <c r="Y48" s="26" t="n">
        <f aca="false">IF(X48&lt;0,0,(ROUNDDOWN(X48,0)))</f>
        <v>3470</v>
      </c>
      <c r="Z48" s="27" t="n">
        <f aca="false">((($C48-$L48)*AH48))</f>
        <v>12582.18</v>
      </c>
      <c r="AA48" s="27" t="n">
        <f aca="false">ROUNDDOWN(Z48,0)</f>
        <v>12582</v>
      </c>
      <c r="AB48" s="27" t="n">
        <f aca="false">AA48-S48</f>
        <v>12059</v>
      </c>
      <c r="AC48" s="26" t="n">
        <f aca="false">IF(AB48&lt;0,0,(ROUNDDOWN(AB48,0)))</f>
        <v>12059</v>
      </c>
      <c r="AD48" s="24" t="n">
        <f aca="false">($E$1*M48)*((($B$2-$A48)+1)/(($B$2-$B$1+1)))</f>
        <v>1192.60821917808</v>
      </c>
      <c r="AE48" s="26" t="n">
        <f aca="false">ROUNDDOWN(AD48,0)</f>
        <v>1192</v>
      </c>
      <c r="AF48" s="24" t="n">
        <f aca="false">($G$1*AH48)</f>
        <v>4199</v>
      </c>
      <c r="AG48" s="26" t="n">
        <f aca="false">ROUNDDOWN(AF48,0)</f>
        <v>4199</v>
      </c>
      <c r="AH48" s="25" t="n">
        <f aca="false">IF((ISBLANK(N48)),M48,N48)</f>
        <v>0.19</v>
      </c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.75" hidden="false" customHeight="false" outlineLevel="0" collapsed="false">
      <c r="A49" s="18" t="n">
        <v>42014</v>
      </c>
      <c r="B49" s="19" t="n">
        <v>40923</v>
      </c>
      <c r="C49" s="20" t="n">
        <v>15872</v>
      </c>
      <c r="D49" s="20" t="n">
        <v>0</v>
      </c>
      <c r="E49" s="20" t="n">
        <v>30</v>
      </c>
      <c r="F49" s="21" t="s">
        <v>39</v>
      </c>
      <c r="G49" s="22" t="s">
        <v>46</v>
      </c>
      <c r="H49" s="23" t="n">
        <v>110</v>
      </c>
      <c r="I49" s="22" t="s">
        <v>41</v>
      </c>
      <c r="J49" s="22" t="s">
        <v>42</v>
      </c>
      <c r="K49" s="0"/>
      <c r="L49" s="24" t="n">
        <f aca="false">IF(D49&gt;$E$3,$E$3,D49)</f>
        <v>0</v>
      </c>
      <c r="M49" s="37" t="n">
        <v>0.18</v>
      </c>
      <c r="N49" s="37" t="n">
        <v>0.2</v>
      </c>
      <c r="O49" s="38" t="n">
        <f aca="false">E49*(($B$2-$B$1+1)/7)</f>
        <v>1564.28571428571</v>
      </c>
      <c r="P49" s="24" t="n">
        <f aca="false">O49*((($B$2-A49)+1)/(($B$2-$B$1)+1))</f>
        <v>368.571428571429</v>
      </c>
      <c r="Q49" s="26" t="n">
        <f aca="false">ROUNDUP(P49,0)</f>
        <v>369</v>
      </c>
      <c r="R49" s="24" t="n">
        <f aca="false">E49*(($B$4-$B$3+1)/7)</f>
        <v>1568.57142857143</v>
      </c>
      <c r="S49" s="26" t="n">
        <f aca="false">ROUNDUP(R49,0)</f>
        <v>1569</v>
      </c>
      <c r="T49" s="27" t="n">
        <f aca="false">($C49-$L49)*$M49</f>
        <v>2856.96</v>
      </c>
      <c r="U49" s="27" t="n">
        <f aca="false">ROUNDDOWN(T49,0)</f>
        <v>2856</v>
      </c>
      <c r="V49" s="27" t="n">
        <f aca="false">U49*(($A49-$B$1))/(($B$2-$B$1+1))</f>
        <v>2183.07945205479</v>
      </c>
      <c r="W49" s="27" t="n">
        <f aca="false">ROUNDUP(V49,0)</f>
        <v>2184</v>
      </c>
      <c r="X49" s="27" t="n">
        <f aca="false">U49-W49-Q49</f>
        <v>303</v>
      </c>
      <c r="Y49" s="26" t="n">
        <f aca="false">IF(X49&lt;0,0,(ROUNDDOWN(X49,0)))</f>
        <v>303</v>
      </c>
      <c r="Z49" s="27" t="n">
        <f aca="false">((($C49-$L49)*AH49))</f>
        <v>3174.4</v>
      </c>
      <c r="AA49" s="27" t="n">
        <f aca="false">ROUNDDOWN(Z49,0)</f>
        <v>3174</v>
      </c>
      <c r="AB49" s="27" t="n">
        <f aca="false">AA49-S49</f>
        <v>1605</v>
      </c>
      <c r="AC49" s="26" t="n">
        <f aca="false">IF(AB49&lt;0,0,(ROUNDDOWN(AB49,0)))</f>
        <v>1605</v>
      </c>
      <c r="AD49" s="24" t="n">
        <f aca="false">($E$1*M49)*((($B$2-$A49)+1)/(($B$2-$B$1+1)))</f>
        <v>920.317808219178</v>
      </c>
      <c r="AE49" s="26" t="n">
        <f aca="false">ROUNDDOWN(AD49,0)</f>
        <v>920</v>
      </c>
      <c r="AF49" s="24" t="n">
        <f aca="false">($G$1*AH49)</f>
        <v>4420</v>
      </c>
      <c r="AG49" s="26" t="n">
        <f aca="false">ROUNDDOWN(AF49,0)</f>
        <v>4420</v>
      </c>
      <c r="AH49" s="25" t="n">
        <f aca="false">IF((ISBLANK(N49)),M49,N49)</f>
        <v>0.2</v>
      </c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.75" hidden="false" customHeight="false" outlineLevel="0" collapsed="false">
      <c r="A50" s="18" t="n">
        <v>42046</v>
      </c>
      <c r="B50" s="19" t="n">
        <v>40854</v>
      </c>
      <c r="C50" s="20" t="n">
        <v>34987</v>
      </c>
      <c r="D50" s="20" t="n">
        <v>0</v>
      </c>
      <c r="E50" s="20" t="n">
        <v>72</v>
      </c>
      <c r="F50" s="21" t="s">
        <v>39</v>
      </c>
      <c r="G50" s="22" t="s">
        <v>46</v>
      </c>
      <c r="H50" s="23" t="n">
        <v>115</v>
      </c>
      <c r="I50" s="22" t="s">
        <v>41</v>
      </c>
      <c r="J50" s="22" t="s">
        <v>42</v>
      </c>
      <c r="K50" s="0"/>
      <c r="L50" s="24" t="n">
        <f aca="false">IF(D50&gt;$E$3,$E$3,D50)</f>
        <v>0</v>
      </c>
      <c r="M50" s="37" t="n">
        <v>0.19</v>
      </c>
      <c r="N50" s="37" t="n">
        <v>0.21</v>
      </c>
      <c r="O50" s="38" t="n">
        <f aca="false">E50*(($B$2-$B$1+1)/7)</f>
        <v>3754.28571428571</v>
      </c>
      <c r="P50" s="24" t="n">
        <f aca="false">O50*((($B$2-A50)+1)/(($B$2-$B$1)+1))</f>
        <v>555.428571428571</v>
      </c>
      <c r="Q50" s="26" t="n">
        <f aca="false">ROUNDUP(P50,0)</f>
        <v>556</v>
      </c>
      <c r="R50" s="24" t="n">
        <f aca="false">E50*(($B$4-$B$3+1)/7)</f>
        <v>3764.57142857143</v>
      </c>
      <c r="S50" s="26" t="n">
        <f aca="false">ROUNDUP(R50,0)</f>
        <v>3765</v>
      </c>
      <c r="T50" s="27" t="n">
        <f aca="false">($C50-$L50)*$M50</f>
        <v>6647.53</v>
      </c>
      <c r="U50" s="27" t="n">
        <f aca="false">ROUNDDOWN(T50,0)</f>
        <v>6647</v>
      </c>
      <c r="V50" s="27" t="n">
        <f aca="false">U50*(($A50-$B$1))/(($B$2-$B$1+1))</f>
        <v>5663.60821917808</v>
      </c>
      <c r="W50" s="27" t="n">
        <f aca="false">ROUNDUP(V50,0)</f>
        <v>5664</v>
      </c>
      <c r="X50" s="27" t="n">
        <f aca="false">U50-W50-Q50</f>
        <v>427</v>
      </c>
      <c r="Y50" s="26" t="n">
        <f aca="false">IF(X50&lt;0,0,(ROUNDDOWN(X50,0)))</f>
        <v>427</v>
      </c>
      <c r="Z50" s="27" t="n">
        <f aca="false">((($C50-$L50)*AH50))</f>
        <v>7347.27</v>
      </c>
      <c r="AA50" s="27" t="n">
        <f aca="false">ROUNDDOWN(Z50,0)</f>
        <v>7347</v>
      </c>
      <c r="AB50" s="27" t="n">
        <f aca="false">AA50-S50</f>
        <v>3582</v>
      </c>
      <c r="AC50" s="26" t="n">
        <f aca="false">IF(AB50&lt;0,0,(ROUNDDOWN(AB50,0)))</f>
        <v>3582</v>
      </c>
      <c r="AD50" s="24" t="n">
        <f aca="false">($E$1*M50)*((($B$2-$A50)+1)/(($B$2-$B$1+1)))</f>
        <v>609.978082191781</v>
      </c>
      <c r="AE50" s="26" t="n">
        <f aca="false">ROUNDDOWN(AD50,0)</f>
        <v>609</v>
      </c>
      <c r="AF50" s="24" t="n">
        <f aca="false">($G$1*AH50)</f>
        <v>4641</v>
      </c>
      <c r="AG50" s="26" t="n">
        <f aca="false">ROUNDDOWN(AF50,0)</f>
        <v>4641</v>
      </c>
      <c r="AH50" s="25" t="n">
        <f aca="false">IF((ISBLANK(N50)),M50,N50)</f>
        <v>0.21</v>
      </c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.75" hidden="false" customHeight="false" outlineLevel="0" collapsed="false">
      <c r="A51" s="18" t="n">
        <v>42075</v>
      </c>
      <c r="B51" s="19" t="n">
        <v>35796</v>
      </c>
      <c r="C51" s="20" t="n">
        <v>18465</v>
      </c>
      <c r="D51" s="20" t="n">
        <v>50</v>
      </c>
      <c r="E51" s="20" t="n">
        <v>100</v>
      </c>
      <c r="F51" s="21" t="s">
        <v>39</v>
      </c>
      <c r="G51" s="22" t="s">
        <v>46</v>
      </c>
      <c r="H51" s="23" t="n">
        <v>120</v>
      </c>
      <c r="I51" s="22" t="s">
        <v>41</v>
      </c>
      <c r="J51" s="22" t="s">
        <v>42</v>
      </c>
      <c r="K51" s="0"/>
      <c r="L51" s="24" t="n">
        <f aca="false">IF(D51&gt;$E$3,$E$3,D51)</f>
        <v>50</v>
      </c>
      <c r="M51" s="37" t="n">
        <v>0.2</v>
      </c>
      <c r="N51" s="37" t="n">
        <v>0.22</v>
      </c>
      <c r="O51" s="38" t="n">
        <f aca="false">E51*(($B$2-$B$1+1)/7)</f>
        <v>5214.28571428571</v>
      </c>
      <c r="P51" s="24" t="n">
        <f aca="false">O51*((($B$2-A51)+1)/(($B$2-$B$1)+1))</f>
        <v>357.142857142857</v>
      </c>
      <c r="Q51" s="26" t="n">
        <f aca="false">ROUNDUP(P51,0)</f>
        <v>358</v>
      </c>
      <c r="R51" s="24" t="n">
        <f aca="false">E51*(($B$4-$B$3+1)/7)</f>
        <v>5228.57142857143</v>
      </c>
      <c r="S51" s="26" t="n">
        <f aca="false">ROUNDUP(R51,0)</f>
        <v>5229</v>
      </c>
      <c r="T51" s="27" t="n">
        <f aca="false">($C51-$L51)*$M51</f>
        <v>3683</v>
      </c>
      <c r="U51" s="27" t="n">
        <f aca="false">ROUNDDOWN(T51,0)</f>
        <v>3683</v>
      </c>
      <c r="V51" s="27" t="n">
        <f aca="false">U51*(($A51-$B$1))/(($B$2-$B$1+1))</f>
        <v>3430.7397260274</v>
      </c>
      <c r="W51" s="27" t="n">
        <f aca="false">ROUNDUP(V51,0)</f>
        <v>3431</v>
      </c>
      <c r="X51" s="27" t="n">
        <f aca="false">U51-W51-Q51</f>
        <v>-106</v>
      </c>
      <c r="Y51" s="26" t="n">
        <f aca="false">IF(X51&lt;0,0,(ROUNDDOWN(X51,0)))</f>
        <v>0</v>
      </c>
      <c r="Z51" s="27" t="n">
        <f aca="false">((($C51-$L51)*AH51))</f>
        <v>4051.3</v>
      </c>
      <c r="AA51" s="27" t="n">
        <f aca="false">ROUNDDOWN(Z51,0)</f>
        <v>4051</v>
      </c>
      <c r="AB51" s="27" t="n">
        <f aca="false">AA51-S51</f>
        <v>-1178</v>
      </c>
      <c r="AC51" s="26" t="n">
        <f aca="false">IF(AB51&lt;0,0,(ROUNDDOWN(AB51,0)))</f>
        <v>0</v>
      </c>
      <c r="AD51" s="24" t="n">
        <f aca="false">($E$1*M51)*((($B$2-$A51)+1)/(($B$2-$B$1+1)))</f>
        <v>297.260273972603</v>
      </c>
      <c r="AE51" s="26" t="n">
        <f aca="false">ROUNDDOWN(AD51,0)</f>
        <v>297</v>
      </c>
      <c r="AF51" s="24" t="n">
        <f aca="false">($G$1*AH51)</f>
        <v>4862</v>
      </c>
      <c r="AG51" s="26" t="n">
        <f aca="false">ROUNDDOWN(AF51,0)</f>
        <v>4862</v>
      </c>
      <c r="AH51" s="25" t="n">
        <f aca="false">IF((ISBLANK(N51)),M51,N51)</f>
        <v>0.22</v>
      </c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.75" hidden="false" customHeight="false" outlineLevel="0" collapsed="false">
      <c r="A52" s="18" t="n">
        <v>42005</v>
      </c>
      <c r="B52" s="28" t="n">
        <v>35797</v>
      </c>
      <c r="C52" s="20" t="n">
        <v>85674</v>
      </c>
      <c r="D52" s="20" t="n">
        <v>0</v>
      </c>
      <c r="E52" s="20" t="n">
        <v>10</v>
      </c>
      <c r="F52" s="21" t="s">
        <v>39</v>
      </c>
      <c r="G52" s="22" t="s">
        <v>46</v>
      </c>
      <c r="H52" s="23" t="n">
        <v>125</v>
      </c>
      <c r="I52" s="22" t="s">
        <v>41</v>
      </c>
      <c r="J52" s="22" t="s">
        <v>42</v>
      </c>
      <c r="K52" s="0"/>
      <c r="L52" s="24" t="n">
        <f aca="false">IF(D52&gt;$E$3,$E$3,D52)</f>
        <v>0</v>
      </c>
      <c r="M52" s="37" t="n">
        <v>0.21</v>
      </c>
      <c r="N52" s="37" t="n">
        <v>0.23</v>
      </c>
      <c r="O52" s="38" t="n">
        <f aca="false">E52*(($B$2-$B$1+1)/7)</f>
        <v>521.428571428571</v>
      </c>
      <c r="P52" s="24" t="n">
        <f aca="false">O52*((($B$2-A52)+1)/(($B$2-$B$1)+1))</f>
        <v>135.714285714286</v>
      </c>
      <c r="Q52" s="26" t="n">
        <f aca="false">ROUNDUP(P52,0)</f>
        <v>136</v>
      </c>
      <c r="R52" s="24" t="n">
        <f aca="false">E52*(($B$4-$B$3+1)/7)</f>
        <v>522.857142857143</v>
      </c>
      <c r="S52" s="26" t="n">
        <f aca="false">ROUNDUP(R52,0)</f>
        <v>523</v>
      </c>
      <c r="T52" s="27" t="n">
        <f aca="false">($C52-$L52)*$M52</f>
        <v>17991.54</v>
      </c>
      <c r="U52" s="27" t="n">
        <f aca="false">ROUNDDOWN(T52,0)</f>
        <v>17991</v>
      </c>
      <c r="V52" s="27" t="n">
        <f aca="false">U52*(($A52-$B$1))/(($B$2-$B$1+1))</f>
        <v>13308.4109589041</v>
      </c>
      <c r="W52" s="27" t="n">
        <f aca="false">ROUNDUP(V52,0)</f>
        <v>13309</v>
      </c>
      <c r="X52" s="27" t="n">
        <f aca="false">U52-W52-Q52</f>
        <v>4546</v>
      </c>
      <c r="Y52" s="26" t="n">
        <f aca="false">IF(X52&lt;0,0,(ROUNDDOWN(X52,0)))</f>
        <v>4546</v>
      </c>
      <c r="Z52" s="27" t="n">
        <f aca="false">((($C52-$L52)*AH52))</f>
        <v>19705.02</v>
      </c>
      <c r="AA52" s="27" t="n">
        <f aca="false">ROUNDDOWN(Z52,0)</f>
        <v>19705</v>
      </c>
      <c r="AB52" s="27" t="n">
        <f aca="false">AA52-S52</f>
        <v>19182</v>
      </c>
      <c r="AC52" s="26" t="n">
        <f aca="false">IF(AB52&lt;0,0,(ROUNDDOWN(AB52,0)))</f>
        <v>19182</v>
      </c>
      <c r="AD52" s="24" t="n">
        <f aca="false">($E$1*M52)*((($B$2-$A52)+1)/(($B$2-$B$1+1)))</f>
        <v>1186.06849315068</v>
      </c>
      <c r="AE52" s="26" t="n">
        <f aca="false">ROUNDDOWN(AD52,0)</f>
        <v>1186</v>
      </c>
      <c r="AF52" s="24" t="n">
        <f aca="false">($G$1*AH52)</f>
        <v>5083</v>
      </c>
      <c r="AG52" s="26" t="n">
        <f aca="false">ROUNDDOWN(AF52,0)</f>
        <v>5083</v>
      </c>
      <c r="AH52" s="25" t="n">
        <f aca="false">IF((ISBLANK(N52)),M52,N52)</f>
        <v>0.23</v>
      </c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.75" hidden="false" customHeight="false" outlineLevel="0" collapsed="false">
      <c r="A53" s="18" t="n">
        <v>41735</v>
      </c>
      <c r="B53" s="28" t="n">
        <v>36161</v>
      </c>
      <c r="C53" s="20" t="n">
        <v>63546</v>
      </c>
      <c r="D53" s="20" t="n">
        <v>88</v>
      </c>
      <c r="E53" s="20" t="n">
        <v>15</v>
      </c>
      <c r="F53" s="21" t="s">
        <v>39</v>
      </c>
      <c r="G53" s="22" t="s">
        <v>46</v>
      </c>
      <c r="H53" s="23" t="n">
        <v>130</v>
      </c>
      <c r="I53" s="22" t="s">
        <v>41</v>
      </c>
      <c r="J53" s="22" t="s">
        <v>42</v>
      </c>
      <c r="K53" s="0"/>
      <c r="L53" s="24" t="n">
        <f aca="false">IF(D53&gt;$E$3,$E$3,D53)</f>
        <v>88</v>
      </c>
      <c r="M53" s="37" t="n">
        <v>0.22</v>
      </c>
      <c r="N53" s="37" t="n">
        <v>0.24</v>
      </c>
      <c r="O53" s="38" t="n">
        <f aca="false">E53*(($B$2-$B$1+1)/7)</f>
        <v>782.142857142857</v>
      </c>
      <c r="P53" s="24" t="n">
        <f aca="false">O53*((($B$2-A53)+1)/(($B$2-$B$1)+1))</f>
        <v>782.142857142857</v>
      </c>
      <c r="Q53" s="26" t="n">
        <f aca="false">ROUNDUP(P53,0)</f>
        <v>783</v>
      </c>
      <c r="R53" s="24" t="n">
        <f aca="false">E53*(($B$4-$B$3+1)/7)</f>
        <v>784.285714285714</v>
      </c>
      <c r="S53" s="26" t="n">
        <f aca="false">ROUNDUP(R53,0)</f>
        <v>785</v>
      </c>
      <c r="T53" s="27" t="n">
        <f aca="false">($C53-$L53)*$M53</f>
        <v>13960.76</v>
      </c>
      <c r="U53" s="27" t="n">
        <f aca="false">ROUNDDOWN(T53,0)</f>
        <v>13960</v>
      </c>
      <c r="V53" s="27" t="n">
        <f aca="false">U53*(($A53-$B$1))/(($B$2-$B$1+1))</f>
        <v>0</v>
      </c>
      <c r="W53" s="27" t="n">
        <f aca="false">ROUNDUP(V53,0)</f>
        <v>0</v>
      </c>
      <c r="X53" s="27" t="n">
        <f aca="false">U53-W53-Q53</f>
        <v>13177</v>
      </c>
      <c r="Y53" s="26" t="n">
        <f aca="false">IF(X53&lt;0,0,(ROUNDDOWN(X53,0)))</f>
        <v>13177</v>
      </c>
      <c r="Z53" s="27" t="n">
        <f aca="false">((($C53-$L53)*AH53))</f>
        <v>15229.92</v>
      </c>
      <c r="AA53" s="27" t="n">
        <f aca="false">ROUNDDOWN(Z53,0)</f>
        <v>15229</v>
      </c>
      <c r="AB53" s="27" t="n">
        <f aca="false">AA53-S53</f>
        <v>14444</v>
      </c>
      <c r="AC53" s="26" t="n">
        <f aca="false">IF(AB53&lt;0,0,(ROUNDDOWN(AB53,0)))</f>
        <v>14444</v>
      </c>
      <c r="AD53" s="24" t="n">
        <f aca="false">($E$1*M53)*((($B$2-$A53)+1)/(($B$2-$B$1+1)))</f>
        <v>4774</v>
      </c>
      <c r="AE53" s="26" t="n">
        <f aca="false">ROUNDDOWN(AD53,0)</f>
        <v>4774</v>
      </c>
      <c r="AF53" s="24" t="n">
        <f aca="false">($G$1*AH53)</f>
        <v>5304</v>
      </c>
      <c r="AG53" s="26" t="n">
        <f aca="false">ROUNDDOWN(AF53,0)</f>
        <v>5304</v>
      </c>
      <c r="AH53" s="25" t="n">
        <f aca="false">IF((ISBLANK(N53)),M53,N53)</f>
        <v>0.24</v>
      </c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.75" hidden="false" customHeight="false" outlineLevel="0" collapsed="false">
      <c r="A54" s="18" t="n">
        <v>41735</v>
      </c>
      <c r="B54" s="19" t="n">
        <v>40923</v>
      </c>
      <c r="C54" s="20" t="n">
        <v>28000</v>
      </c>
      <c r="D54" s="20" t="n">
        <v>153</v>
      </c>
      <c r="E54" s="20" t="n">
        <v>37</v>
      </c>
      <c r="F54" s="21" t="s">
        <v>39</v>
      </c>
      <c r="G54" s="22" t="s">
        <v>46</v>
      </c>
      <c r="H54" s="23" t="n">
        <v>135</v>
      </c>
      <c r="I54" s="22" t="s">
        <v>41</v>
      </c>
      <c r="J54" s="22" t="s">
        <v>42</v>
      </c>
      <c r="K54" s="0"/>
      <c r="L54" s="24" t="n">
        <f aca="false">IF(D54&gt;$E$3,$E$3,D54)</f>
        <v>153</v>
      </c>
      <c r="M54" s="37" t="n">
        <v>0.23</v>
      </c>
      <c r="N54" s="37" t="n">
        <v>0.25</v>
      </c>
      <c r="O54" s="38" t="n">
        <f aca="false">E54*(($B$2-$B$1+1)/7)</f>
        <v>1929.28571428571</v>
      </c>
      <c r="P54" s="24" t="n">
        <f aca="false">O54*((($B$2-A54)+1)/(($B$2-$B$1)+1))</f>
        <v>1929.28571428571</v>
      </c>
      <c r="Q54" s="26" t="n">
        <f aca="false">ROUNDUP(P54,0)</f>
        <v>1930</v>
      </c>
      <c r="R54" s="24" t="n">
        <f aca="false">E54*(($B$4-$B$3+1)/7)</f>
        <v>1934.57142857143</v>
      </c>
      <c r="S54" s="26" t="n">
        <f aca="false">ROUNDUP(R54,0)</f>
        <v>1935</v>
      </c>
      <c r="T54" s="27" t="n">
        <f aca="false">($C54-$L54)*$M54</f>
        <v>6404.81</v>
      </c>
      <c r="U54" s="27" t="n">
        <f aca="false">ROUNDDOWN(T54,0)</f>
        <v>6404</v>
      </c>
      <c r="V54" s="27" t="n">
        <f aca="false">U54*(($A54-$B$1))/(($B$2-$B$1+1))</f>
        <v>0</v>
      </c>
      <c r="W54" s="27" t="n">
        <f aca="false">ROUNDUP(V54,0)</f>
        <v>0</v>
      </c>
      <c r="X54" s="27" t="n">
        <f aca="false">U54-W54-Q54</f>
        <v>4474</v>
      </c>
      <c r="Y54" s="26" t="n">
        <f aca="false">IF(X54&lt;0,0,(ROUNDDOWN(X54,0)))</f>
        <v>4474</v>
      </c>
      <c r="Z54" s="27" t="n">
        <f aca="false">((($C54-$L54)*AH54))</f>
        <v>6961.75</v>
      </c>
      <c r="AA54" s="27" t="n">
        <f aca="false">ROUNDDOWN(Z54,0)</f>
        <v>6961</v>
      </c>
      <c r="AB54" s="27" t="n">
        <f aca="false">AA54-S54</f>
        <v>5026</v>
      </c>
      <c r="AC54" s="26" t="n">
        <f aca="false">IF(AB54&lt;0,0,(ROUNDDOWN(AB54,0)))</f>
        <v>5026</v>
      </c>
      <c r="AD54" s="24" t="n">
        <f aca="false">($E$1*M54)*((($B$2-$A54)+1)/(($B$2-$B$1+1)))</f>
        <v>4991</v>
      </c>
      <c r="AE54" s="26" t="n">
        <f aca="false">ROUNDDOWN(AD54,0)</f>
        <v>4991</v>
      </c>
      <c r="AF54" s="24" t="n">
        <f aca="false">($G$1*AH54)</f>
        <v>5525</v>
      </c>
      <c r="AG54" s="26" t="n">
        <f aca="false">ROUNDDOWN(AF54,0)</f>
        <v>5525</v>
      </c>
      <c r="AH54" s="25" t="n">
        <f aca="false">IF((ISBLANK(N54)),M54,N54)</f>
        <v>0.25</v>
      </c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.75" hidden="false" customHeight="false" outlineLevel="0" collapsed="false">
      <c r="A55" s="18" t="n">
        <v>41761</v>
      </c>
      <c r="B55" s="19" t="n">
        <v>40854</v>
      </c>
      <c r="C55" s="20" t="n">
        <v>22847</v>
      </c>
      <c r="D55" s="20" t="n">
        <v>200</v>
      </c>
      <c r="E55" s="20" t="n">
        <v>0</v>
      </c>
      <c r="F55" s="21" t="s">
        <v>39</v>
      </c>
      <c r="G55" s="22" t="s">
        <v>46</v>
      </c>
      <c r="H55" s="23" t="n">
        <v>140</v>
      </c>
      <c r="I55" s="22" t="s">
        <v>41</v>
      </c>
      <c r="J55" s="22" t="s">
        <v>42</v>
      </c>
      <c r="K55" s="0"/>
      <c r="L55" s="24" t="n">
        <f aca="false">IF(D55&gt;$E$3,$E$3,D55)</f>
        <v>200</v>
      </c>
      <c r="M55" s="37" t="n">
        <v>0.24</v>
      </c>
      <c r="N55" s="37" t="n">
        <v>0.26</v>
      </c>
      <c r="O55" s="38" t="n">
        <f aca="false">E55*(($B$2-$B$1+1)/7)</f>
        <v>0</v>
      </c>
      <c r="P55" s="24" t="n">
        <f aca="false">O55*((($B$2-A55)+1)/(($B$2-$B$1)+1))</f>
        <v>0</v>
      </c>
      <c r="Q55" s="26" t="n">
        <f aca="false">ROUNDUP(P55,0)</f>
        <v>0</v>
      </c>
      <c r="R55" s="24" t="n">
        <f aca="false">E55*(($B$4-$B$3+1)/7)</f>
        <v>0</v>
      </c>
      <c r="S55" s="26" t="n">
        <f aca="false">ROUNDUP(R55,0)</f>
        <v>0</v>
      </c>
      <c r="T55" s="27" t="n">
        <f aca="false">($C55-$L55)*$M55</f>
        <v>5435.28</v>
      </c>
      <c r="U55" s="27" t="n">
        <f aca="false">ROUNDDOWN(T55,0)</f>
        <v>5435</v>
      </c>
      <c r="V55" s="27" t="n">
        <f aca="false">U55*(($A55-$B$1))/(($B$2-$B$1+1))</f>
        <v>387.150684931507</v>
      </c>
      <c r="W55" s="27" t="n">
        <f aca="false">ROUNDUP(V55,0)</f>
        <v>388</v>
      </c>
      <c r="X55" s="27" t="n">
        <f aca="false">U55-W55-Q55</f>
        <v>5047</v>
      </c>
      <c r="Y55" s="26" t="n">
        <f aca="false">IF(X55&lt;0,0,(ROUNDDOWN(X55,0)))</f>
        <v>5047</v>
      </c>
      <c r="Z55" s="27" t="n">
        <f aca="false">((($C55-$L55)*AH55))</f>
        <v>5888.22</v>
      </c>
      <c r="AA55" s="27" t="n">
        <f aca="false">ROUNDDOWN(Z55,0)</f>
        <v>5888</v>
      </c>
      <c r="AB55" s="27" t="n">
        <f aca="false">AA55-S55</f>
        <v>5888</v>
      </c>
      <c r="AC55" s="26" t="n">
        <f aca="false">IF(AB55&lt;0,0,(ROUNDDOWN(AB55,0)))</f>
        <v>5888</v>
      </c>
      <c r="AD55" s="24" t="n">
        <f aca="false">($E$1*M55)*((($B$2-$A55)+1)/(($B$2-$B$1+1)))</f>
        <v>4837.01917808219</v>
      </c>
      <c r="AE55" s="26" t="n">
        <f aca="false">ROUNDDOWN(AD55,0)</f>
        <v>4837</v>
      </c>
      <c r="AF55" s="24" t="n">
        <f aca="false">($G$1*AH55)</f>
        <v>5746</v>
      </c>
      <c r="AG55" s="26" t="n">
        <f aca="false">ROUNDDOWN(AF55,0)</f>
        <v>5746</v>
      </c>
      <c r="AH55" s="25" t="n">
        <f aca="false">IF((ISBLANK(N55)),M55,N55)</f>
        <v>0.26</v>
      </c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.75" hidden="false" customHeight="false" outlineLevel="0" collapsed="false">
      <c r="A56" s="18" t="n">
        <v>41793</v>
      </c>
      <c r="B56" s="19" t="n">
        <v>35796</v>
      </c>
      <c r="C56" s="20" t="n">
        <v>25000</v>
      </c>
      <c r="D56" s="20" t="n">
        <v>0</v>
      </c>
      <c r="E56" s="20" t="n">
        <v>22</v>
      </c>
      <c r="F56" s="21" t="s">
        <v>39</v>
      </c>
      <c r="G56" s="22" t="s">
        <v>46</v>
      </c>
      <c r="H56" s="23" t="n">
        <v>145</v>
      </c>
      <c r="I56" s="22" t="s">
        <v>44</v>
      </c>
      <c r="J56" s="22" t="s">
        <v>42</v>
      </c>
      <c r="K56" s="0"/>
      <c r="L56" s="24" t="n">
        <f aca="false">IF(D56&gt;$E$3,$E$3,D56)</f>
        <v>0</v>
      </c>
      <c r="M56" s="37" t="n">
        <v>0.25</v>
      </c>
      <c r="N56" s="37" t="n">
        <v>0.27</v>
      </c>
      <c r="O56" s="38" t="n">
        <f aca="false">E56*(($B$2-$B$1+1)/7)</f>
        <v>1147.14285714286</v>
      </c>
      <c r="P56" s="24" t="n">
        <f aca="false">O56*((($B$2-A56)+1)/(($B$2-$B$1)+1))</f>
        <v>964.857142857143</v>
      </c>
      <c r="Q56" s="26" t="n">
        <f aca="false">ROUNDUP(P56,0)</f>
        <v>965</v>
      </c>
      <c r="R56" s="24" t="n">
        <f aca="false">E56*(($B$4-$B$3+1)/7)</f>
        <v>1150.28571428571</v>
      </c>
      <c r="S56" s="26" t="n">
        <f aca="false">ROUNDUP(R56,0)</f>
        <v>1151</v>
      </c>
      <c r="T56" s="27" t="n">
        <f aca="false">($C56-$L56)*$M56</f>
        <v>6250</v>
      </c>
      <c r="U56" s="27" t="n">
        <f aca="false">ROUNDDOWN(T56,0)</f>
        <v>6250</v>
      </c>
      <c r="V56" s="27" t="n">
        <f aca="false">U56*(($A56-$B$1))/(($B$2-$B$1+1))</f>
        <v>993.150684931507</v>
      </c>
      <c r="W56" s="27" t="n">
        <f aca="false">ROUNDUP(V56,0)</f>
        <v>994</v>
      </c>
      <c r="X56" s="27" t="n">
        <f aca="false">U56-W56-Q56</f>
        <v>4291</v>
      </c>
      <c r="Y56" s="26" t="n">
        <f aca="false">IF(X56&lt;0,0,(ROUNDDOWN(X56,0)))</f>
        <v>4291</v>
      </c>
      <c r="Z56" s="27" t="n">
        <f aca="false">((($C56-$L56)*AH56))</f>
        <v>6750</v>
      </c>
      <c r="AA56" s="27" t="n">
        <f aca="false">ROUNDDOWN(Z56,0)</f>
        <v>6750</v>
      </c>
      <c r="AB56" s="27" t="n">
        <f aca="false">AA56-S56</f>
        <v>5599</v>
      </c>
      <c r="AC56" s="26" t="n">
        <f aca="false">IF(AB56&lt;0,0,(ROUNDDOWN(AB56,0)))</f>
        <v>5599</v>
      </c>
      <c r="AD56" s="24" t="n">
        <f aca="false">($E$1*M56)*((($B$2-$A56)+1)/(($B$2-$B$1+1)))</f>
        <v>4562.94520547945</v>
      </c>
      <c r="AE56" s="26" t="n">
        <f aca="false">ROUNDDOWN(AD56,0)</f>
        <v>4562</v>
      </c>
      <c r="AF56" s="24" t="n">
        <f aca="false">($G$1*AH56)</f>
        <v>5967</v>
      </c>
      <c r="AG56" s="26" t="n">
        <f aca="false">ROUNDDOWN(AF56,0)</f>
        <v>5967</v>
      </c>
      <c r="AH56" s="25" t="n">
        <f aca="false">IF((ISBLANK(N56)),M56,N56)</f>
        <v>0.27</v>
      </c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.75" hidden="false" customHeight="false" outlineLevel="0" collapsed="false">
      <c r="A57" s="18" t="n">
        <v>41824</v>
      </c>
      <c r="B57" s="28" t="n">
        <v>35797</v>
      </c>
      <c r="C57" s="20" t="n">
        <v>51423</v>
      </c>
      <c r="D57" s="20" t="n">
        <v>9000</v>
      </c>
      <c r="E57" s="20" t="n">
        <v>30</v>
      </c>
      <c r="F57" s="21" t="s">
        <v>39</v>
      </c>
      <c r="G57" s="22" t="s">
        <v>46</v>
      </c>
      <c r="H57" s="23" t="n">
        <v>150</v>
      </c>
      <c r="I57" s="22" t="s">
        <v>44</v>
      </c>
      <c r="J57" s="22" t="s">
        <v>42</v>
      </c>
      <c r="K57" s="0"/>
      <c r="L57" s="24" t="n">
        <f aca="false">IF(D57&gt;$E$3,$E$3,D57)</f>
        <v>5000</v>
      </c>
      <c r="M57" s="37" t="n">
        <v>0.26</v>
      </c>
      <c r="N57" s="37" t="n">
        <v>0.28</v>
      </c>
      <c r="O57" s="38" t="n">
        <f aca="false">E57*(($B$2-$B$1+1)/7)</f>
        <v>1564.28571428571</v>
      </c>
      <c r="P57" s="24" t="n">
        <f aca="false">O57*((($B$2-A57)+1)/(($B$2-$B$1)+1))</f>
        <v>1182.85714285714</v>
      </c>
      <c r="Q57" s="26" t="n">
        <f aca="false">ROUNDUP(P57,0)</f>
        <v>1183</v>
      </c>
      <c r="R57" s="24" t="n">
        <f aca="false">E57*(($B$4-$B$3+1)/7)</f>
        <v>1568.57142857143</v>
      </c>
      <c r="S57" s="26" t="n">
        <f aca="false">ROUNDUP(R57,0)</f>
        <v>1569</v>
      </c>
      <c r="T57" s="27" t="n">
        <f aca="false">($C57-$L57)*$M57</f>
        <v>12069.98</v>
      </c>
      <c r="U57" s="27" t="n">
        <f aca="false">ROUNDDOWN(T57,0)</f>
        <v>12069</v>
      </c>
      <c r="V57" s="27" t="n">
        <f aca="false">U57*(($A57-$B$1))/(($B$2-$B$1+1))</f>
        <v>2942.85205479452</v>
      </c>
      <c r="W57" s="27" t="n">
        <f aca="false">ROUNDUP(V57,0)</f>
        <v>2943</v>
      </c>
      <c r="X57" s="27" t="n">
        <f aca="false">U57-W57-Q57</f>
        <v>7943</v>
      </c>
      <c r="Y57" s="26" t="n">
        <f aca="false">IF(X57&lt;0,0,(ROUNDDOWN(X57,0)))</f>
        <v>7943</v>
      </c>
      <c r="Z57" s="27" t="n">
        <f aca="false">((($C57-$L57)*AH57))</f>
        <v>12998.44</v>
      </c>
      <c r="AA57" s="27" t="n">
        <f aca="false">ROUNDDOWN(Z57,0)</f>
        <v>12998</v>
      </c>
      <c r="AB57" s="27" t="n">
        <f aca="false">AA57-S57</f>
        <v>11429</v>
      </c>
      <c r="AC57" s="26" t="n">
        <f aca="false">IF(AB57&lt;0,0,(ROUNDDOWN(AB57,0)))</f>
        <v>11429</v>
      </c>
      <c r="AD57" s="24" t="n">
        <f aca="false">($E$1*M57)*((($B$2-$A57)+1)/(($B$2-$B$1+1)))</f>
        <v>4266.27945205479</v>
      </c>
      <c r="AE57" s="26" t="n">
        <f aca="false">ROUNDDOWN(AD57,0)</f>
        <v>4266</v>
      </c>
      <c r="AF57" s="24" t="n">
        <f aca="false">($G$1*AH57)</f>
        <v>6188</v>
      </c>
      <c r="AG57" s="26" t="n">
        <f aca="false">ROUNDDOWN(AF57,0)</f>
        <v>6188</v>
      </c>
      <c r="AH57" s="25" t="n">
        <f aca="false">IF((ISBLANK(N57)),M57,N57)</f>
        <v>0.28</v>
      </c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.75" hidden="false" customHeight="false" outlineLevel="0" collapsed="false">
      <c r="A58" s="18" t="n">
        <v>41735</v>
      </c>
      <c r="B58" s="19" t="n">
        <v>41275</v>
      </c>
      <c r="C58" s="20" t="n">
        <v>67545</v>
      </c>
      <c r="D58" s="20" t="n">
        <v>0</v>
      </c>
      <c r="E58" s="20" t="n">
        <v>100</v>
      </c>
      <c r="F58" s="21" t="s">
        <v>43</v>
      </c>
      <c r="G58" s="22" t="s">
        <v>46</v>
      </c>
      <c r="H58" s="23" t="n">
        <v>155</v>
      </c>
      <c r="I58" s="22" t="s">
        <v>44</v>
      </c>
      <c r="J58" s="22" t="s">
        <v>42</v>
      </c>
      <c r="K58" s="0"/>
      <c r="L58" s="24" t="n">
        <f aca="false">IF(D58&gt;$E$3,$E$3,D58)</f>
        <v>0</v>
      </c>
      <c r="M58" s="37" t="n">
        <v>0.27</v>
      </c>
      <c r="N58" s="37" t="n">
        <v>0.29</v>
      </c>
      <c r="O58" s="38" t="n">
        <f aca="false">E58*12</f>
        <v>1200</v>
      </c>
      <c r="P58" s="24" t="n">
        <f aca="false">O58*((($B$2-A58)+1)/(($B$2-$B$1)+1))</f>
        <v>1200</v>
      </c>
      <c r="Q58" s="26" t="n">
        <f aca="false">ROUNDUP(P58,0)</f>
        <v>1200</v>
      </c>
      <c r="R58" s="24" t="n">
        <f aca="false">E58*12</f>
        <v>1200</v>
      </c>
      <c r="S58" s="26" t="n">
        <f aca="false">ROUNDUP(R58,0)</f>
        <v>1200</v>
      </c>
      <c r="T58" s="27" t="n">
        <f aca="false">($C58-$L58)*$M58</f>
        <v>18237.15</v>
      </c>
      <c r="U58" s="27" t="n">
        <f aca="false">ROUNDDOWN(T58,0)</f>
        <v>18237</v>
      </c>
      <c r="V58" s="27" t="n">
        <f aca="false">U58*(($A58-$B$1))/(($B$2-$B$1+1))</f>
        <v>0</v>
      </c>
      <c r="W58" s="27" t="n">
        <f aca="false">ROUNDUP(V58,0)</f>
        <v>0</v>
      </c>
      <c r="X58" s="27" t="n">
        <f aca="false">U58-W58-Q58</f>
        <v>17037</v>
      </c>
      <c r="Y58" s="26" t="n">
        <f aca="false">IF(X58&lt;0,0,(ROUNDDOWN(X58,0)))</f>
        <v>17037</v>
      </c>
      <c r="Z58" s="27" t="n">
        <f aca="false">((($C58-$L58)*AH58))</f>
        <v>19588.05</v>
      </c>
      <c r="AA58" s="27" t="n">
        <f aca="false">ROUNDDOWN(Z58,0)</f>
        <v>19588</v>
      </c>
      <c r="AB58" s="27" t="n">
        <f aca="false">AA58-S58</f>
        <v>18388</v>
      </c>
      <c r="AC58" s="26" t="n">
        <f aca="false">IF(AB58&lt;0,0,(ROUNDDOWN(AB58,0)))</f>
        <v>18388</v>
      </c>
      <c r="AD58" s="24" t="n">
        <f aca="false">($E$1*M58)*((($B$2-$A58)+1)/(($B$2-$B$1+1)))</f>
        <v>5859</v>
      </c>
      <c r="AE58" s="26" t="n">
        <f aca="false">ROUNDDOWN(AD58,0)</f>
        <v>5859</v>
      </c>
      <c r="AF58" s="24" t="n">
        <f aca="false">($G$1*AH58)</f>
        <v>6409</v>
      </c>
      <c r="AG58" s="26" t="n">
        <f aca="false">ROUNDDOWN(AF58,0)</f>
        <v>6409</v>
      </c>
      <c r="AH58" s="25" t="n">
        <f aca="false">IF((ISBLANK(N58)),M58,N58)</f>
        <v>0.29</v>
      </c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.75" hidden="false" customHeight="false" outlineLevel="0" collapsed="false">
      <c r="A59" s="18" t="n">
        <v>41761</v>
      </c>
      <c r="B59" s="19" t="n">
        <v>41275</v>
      </c>
      <c r="C59" s="20" t="n">
        <v>12322</v>
      </c>
      <c r="D59" s="20" t="n">
        <v>0</v>
      </c>
      <c r="E59" s="20" t="n">
        <v>0</v>
      </c>
      <c r="F59" s="21" t="s">
        <v>43</v>
      </c>
      <c r="G59" s="22" t="s">
        <v>46</v>
      </c>
      <c r="H59" s="23" t="n">
        <v>160</v>
      </c>
      <c r="I59" s="22" t="s">
        <v>44</v>
      </c>
      <c r="J59" s="22" t="s">
        <v>42</v>
      </c>
      <c r="K59" s="0"/>
      <c r="L59" s="24" t="n">
        <f aca="false">IF(D59&gt;$E$3,$E$3,D59)</f>
        <v>0</v>
      </c>
      <c r="M59" s="37" t="n">
        <v>0.28</v>
      </c>
      <c r="N59" s="37" t="n">
        <v>0.3</v>
      </c>
      <c r="O59" s="38" t="n">
        <f aca="false">E59*12</f>
        <v>0</v>
      </c>
      <c r="P59" s="24" t="n">
        <f aca="false">O59*((($B$2-A59)+1)/(($B$2-$B$1)+1))</f>
        <v>0</v>
      </c>
      <c r="Q59" s="26" t="n">
        <f aca="false">ROUNDUP(P59,0)</f>
        <v>0</v>
      </c>
      <c r="R59" s="24" t="n">
        <f aca="false">E59*12</f>
        <v>0</v>
      </c>
      <c r="S59" s="26" t="n">
        <f aca="false">ROUNDUP(R59,0)</f>
        <v>0</v>
      </c>
      <c r="T59" s="27" t="n">
        <f aca="false">($C59-$L59)*$M59</f>
        <v>3450.16</v>
      </c>
      <c r="U59" s="27" t="n">
        <f aca="false">ROUNDDOWN(T59,0)</f>
        <v>3450</v>
      </c>
      <c r="V59" s="27" t="n">
        <f aca="false">U59*(($A59-$B$1))/(($B$2-$B$1+1))</f>
        <v>245.753424657534</v>
      </c>
      <c r="W59" s="27" t="n">
        <f aca="false">ROUNDUP(V59,0)</f>
        <v>246</v>
      </c>
      <c r="X59" s="27" t="n">
        <f aca="false">U59-W59-Q59</f>
        <v>3204</v>
      </c>
      <c r="Y59" s="26" t="n">
        <f aca="false">IF(X59&lt;0,0,(ROUNDDOWN(X59,0)))</f>
        <v>3204</v>
      </c>
      <c r="Z59" s="27" t="n">
        <f aca="false">((($C59-$L59)*AH59))</f>
        <v>3696.6</v>
      </c>
      <c r="AA59" s="27" t="n">
        <f aca="false">ROUNDDOWN(Z59,0)</f>
        <v>3696</v>
      </c>
      <c r="AB59" s="27" t="n">
        <f aca="false">AA59-S59</f>
        <v>3696</v>
      </c>
      <c r="AC59" s="26" t="n">
        <f aca="false">IF(AB59&lt;0,0,(ROUNDDOWN(AB59,0)))</f>
        <v>3696</v>
      </c>
      <c r="AD59" s="24" t="n">
        <f aca="false">($E$1*M59)*((($B$2-$A59)+1)/(($B$2-$B$1+1)))</f>
        <v>5643.18904109589</v>
      </c>
      <c r="AE59" s="26" t="n">
        <f aca="false">ROUNDDOWN(AD59,0)</f>
        <v>5643</v>
      </c>
      <c r="AF59" s="24" t="n">
        <f aca="false">($G$1*AH59)</f>
        <v>6630</v>
      </c>
      <c r="AG59" s="26" t="n">
        <f aca="false">ROUNDDOWN(AF59,0)</f>
        <v>6630</v>
      </c>
      <c r="AH59" s="25" t="n">
        <f aca="false">IF((ISBLANK(N59)),M59,N59)</f>
        <v>0.3</v>
      </c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.75" hidden="false" customHeight="false" outlineLevel="0" collapsed="false">
      <c r="A60" s="18" t="n">
        <v>41793</v>
      </c>
      <c r="B60" s="19" t="n">
        <v>41275</v>
      </c>
      <c r="C60" s="20" t="n">
        <v>23999</v>
      </c>
      <c r="D60" s="20" t="n">
        <v>0</v>
      </c>
      <c r="E60" s="20" t="n">
        <v>15</v>
      </c>
      <c r="F60" s="21" t="s">
        <v>43</v>
      </c>
      <c r="G60" s="22" t="s">
        <v>46</v>
      </c>
      <c r="H60" s="23" t="n">
        <v>165</v>
      </c>
      <c r="I60" s="22" t="s">
        <v>44</v>
      </c>
      <c r="J60" s="22" t="s">
        <v>42</v>
      </c>
      <c r="K60" s="0"/>
      <c r="L60" s="24" t="n">
        <f aca="false">IF(D60&gt;$E$3,$E$3,D60)</f>
        <v>0</v>
      </c>
      <c r="M60" s="37" t="n">
        <v>0.29</v>
      </c>
      <c r="N60" s="37" t="n">
        <v>0.31</v>
      </c>
      <c r="O60" s="38" t="n">
        <f aca="false">E60*12</f>
        <v>180</v>
      </c>
      <c r="P60" s="24" t="n">
        <f aca="false">O60*((($B$2-A60)+1)/(($B$2-$B$1)+1))</f>
        <v>151.397260273973</v>
      </c>
      <c r="Q60" s="26" t="n">
        <f aca="false">ROUNDUP(P60,0)</f>
        <v>152</v>
      </c>
      <c r="R60" s="24" t="n">
        <f aca="false">E60*12</f>
        <v>180</v>
      </c>
      <c r="S60" s="26" t="n">
        <f aca="false">ROUNDUP(R60,0)</f>
        <v>180</v>
      </c>
      <c r="T60" s="27" t="n">
        <f aca="false">($C60-$L60)*$M60</f>
        <v>6959.71</v>
      </c>
      <c r="U60" s="27" t="n">
        <f aca="false">ROUNDDOWN(T60,0)</f>
        <v>6959</v>
      </c>
      <c r="V60" s="27" t="n">
        <f aca="false">U60*(($A60-$B$1))/(($B$2-$B$1+1))</f>
        <v>1105.81369863014</v>
      </c>
      <c r="W60" s="27" t="n">
        <f aca="false">ROUNDUP(V60,0)</f>
        <v>1106</v>
      </c>
      <c r="X60" s="27" t="n">
        <f aca="false">U60-W60-Q60</f>
        <v>5701</v>
      </c>
      <c r="Y60" s="26" t="n">
        <f aca="false">IF(X60&lt;0,0,(ROUNDDOWN(X60,0)))</f>
        <v>5701</v>
      </c>
      <c r="Z60" s="27" t="n">
        <f aca="false">((($C60-$L60)*AH60))</f>
        <v>7439.69</v>
      </c>
      <c r="AA60" s="27" t="n">
        <f aca="false">ROUNDDOWN(Z60,0)</f>
        <v>7439</v>
      </c>
      <c r="AB60" s="27" t="n">
        <f aca="false">AA60-S60</f>
        <v>7259</v>
      </c>
      <c r="AC60" s="26" t="n">
        <f aca="false">IF(AB60&lt;0,0,(ROUNDDOWN(AB60,0)))</f>
        <v>7259</v>
      </c>
      <c r="AD60" s="24" t="n">
        <f aca="false">($E$1*M60)*((($B$2-$A60)+1)/(($B$2-$B$1+1)))</f>
        <v>5293.01643835617</v>
      </c>
      <c r="AE60" s="26" t="n">
        <f aca="false">ROUNDDOWN(AD60,0)</f>
        <v>5293</v>
      </c>
      <c r="AF60" s="24" t="n">
        <f aca="false">($G$1*AH60)</f>
        <v>6851</v>
      </c>
      <c r="AG60" s="26" t="n">
        <f aca="false">ROUNDDOWN(AF60,0)</f>
        <v>6851</v>
      </c>
      <c r="AH60" s="25" t="n">
        <f aca="false">IF((ISBLANK(N60)),M60,N60)</f>
        <v>0.31</v>
      </c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.75" hidden="false" customHeight="false" outlineLevel="0" collapsed="false">
      <c r="A61" s="18" t="n">
        <v>41824</v>
      </c>
      <c r="B61" s="19" t="n">
        <v>40923</v>
      </c>
      <c r="C61" s="20" t="n">
        <v>87654</v>
      </c>
      <c r="D61" s="20" t="n">
        <v>345</v>
      </c>
      <c r="E61" s="20" t="n">
        <v>0</v>
      </c>
      <c r="F61" s="21" t="s">
        <v>43</v>
      </c>
      <c r="G61" s="22" t="s">
        <v>46</v>
      </c>
      <c r="H61" s="23" t="n">
        <v>170</v>
      </c>
      <c r="I61" s="22" t="s">
        <v>44</v>
      </c>
      <c r="J61" s="22" t="s">
        <v>42</v>
      </c>
      <c r="K61" s="0"/>
      <c r="L61" s="24" t="n">
        <f aca="false">IF(D61&gt;$E$3,$E$3,D61)</f>
        <v>345</v>
      </c>
      <c r="M61" s="37" t="n">
        <v>0.3</v>
      </c>
      <c r="N61" s="37" t="n">
        <v>0.32</v>
      </c>
      <c r="O61" s="38" t="n">
        <f aca="false">E61*12</f>
        <v>0</v>
      </c>
      <c r="P61" s="24" t="n">
        <f aca="false">O61*((($B$2-A61)+1)/(($B$2-$B$1)+1))</f>
        <v>0</v>
      </c>
      <c r="Q61" s="26" t="n">
        <f aca="false">ROUNDUP(P61,0)</f>
        <v>0</v>
      </c>
      <c r="R61" s="24" t="n">
        <f aca="false">E61*12</f>
        <v>0</v>
      </c>
      <c r="S61" s="26" t="n">
        <f aca="false">ROUNDUP(R61,0)</f>
        <v>0</v>
      </c>
      <c r="T61" s="27" t="n">
        <f aca="false">($C61-$L61)*$M61</f>
        <v>26192.7</v>
      </c>
      <c r="U61" s="27" t="n">
        <f aca="false">ROUNDDOWN(T61,0)</f>
        <v>26192</v>
      </c>
      <c r="V61" s="27" t="n">
        <f aca="false">U61*(($A61-$B$1))/(($B$2-$B$1+1))</f>
        <v>6386.54246575342</v>
      </c>
      <c r="W61" s="27" t="n">
        <f aca="false">ROUNDUP(V61,0)</f>
        <v>6387</v>
      </c>
      <c r="X61" s="27" t="n">
        <f aca="false">U61-W61-Q61</f>
        <v>19805</v>
      </c>
      <c r="Y61" s="26" t="n">
        <f aca="false">IF(X61&lt;0,0,(ROUNDDOWN(X61,0)))</f>
        <v>19805</v>
      </c>
      <c r="Z61" s="27" t="n">
        <f aca="false">((($C61-$L61)*AH61))</f>
        <v>27938.88</v>
      </c>
      <c r="AA61" s="27" t="n">
        <f aca="false">ROUNDDOWN(Z61,0)</f>
        <v>27938</v>
      </c>
      <c r="AB61" s="27" t="n">
        <f aca="false">AA61-S61</f>
        <v>27938</v>
      </c>
      <c r="AC61" s="26" t="n">
        <f aca="false">IF(AB61&lt;0,0,(ROUNDDOWN(AB61,0)))</f>
        <v>27938</v>
      </c>
      <c r="AD61" s="24" t="n">
        <f aca="false">($E$1*M61)*((($B$2-$A61)+1)/(($B$2-$B$1+1)))</f>
        <v>4922.6301369863</v>
      </c>
      <c r="AE61" s="26" t="n">
        <f aca="false">ROUNDDOWN(AD61,0)</f>
        <v>4922</v>
      </c>
      <c r="AF61" s="24" t="n">
        <f aca="false">($G$1*AH61)</f>
        <v>7072</v>
      </c>
      <c r="AG61" s="26" t="n">
        <f aca="false">ROUNDDOWN(AF61,0)</f>
        <v>7072</v>
      </c>
      <c r="AH61" s="25" t="n">
        <f aca="false">IF((ISBLANK(N61)),M61,N61)</f>
        <v>0.32</v>
      </c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.75" hidden="false" customHeight="false" outlineLevel="0" collapsed="false">
      <c r="A62" s="18" t="n">
        <v>41856</v>
      </c>
      <c r="B62" s="19" t="n">
        <v>40854</v>
      </c>
      <c r="C62" s="20" t="n">
        <v>22987</v>
      </c>
      <c r="D62" s="20" t="n">
        <v>0</v>
      </c>
      <c r="E62" s="20" t="n">
        <v>77</v>
      </c>
      <c r="F62" s="21" t="s">
        <v>43</v>
      </c>
      <c r="G62" s="22" t="s">
        <v>46</v>
      </c>
      <c r="H62" s="23" t="n">
        <v>175</v>
      </c>
      <c r="I62" s="22" t="s">
        <v>44</v>
      </c>
      <c r="J62" s="22" t="s">
        <v>42</v>
      </c>
      <c r="K62" s="0"/>
      <c r="L62" s="24" t="n">
        <f aca="false">IF(D62&gt;$E$3,$E$3,D62)</f>
        <v>0</v>
      </c>
      <c r="M62" s="37" t="n">
        <v>0.31</v>
      </c>
      <c r="N62" s="37" t="n">
        <v>0.33</v>
      </c>
      <c r="O62" s="38" t="n">
        <f aca="false">E62*12</f>
        <v>924</v>
      </c>
      <c r="P62" s="24" t="n">
        <f aca="false">O62*((($B$2-A62)+1)/(($B$2-$B$1)+1))</f>
        <v>617.687671232877</v>
      </c>
      <c r="Q62" s="26" t="n">
        <f aca="false">ROUNDUP(P62,0)</f>
        <v>618</v>
      </c>
      <c r="R62" s="24" t="n">
        <f aca="false">E62*12</f>
        <v>924</v>
      </c>
      <c r="S62" s="26" t="n">
        <f aca="false">ROUNDUP(R62,0)</f>
        <v>924</v>
      </c>
      <c r="T62" s="27" t="n">
        <f aca="false">($C62-$L62)*$M62</f>
        <v>7125.97</v>
      </c>
      <c r="U62" s="27" t="n">
        <f aca="false">ROUNDDOWN(T62,0)</f>
        <v>7125</v>
      </c>
      <c r="V62" s="27" t="n">
        <f aca="false">U62*(($A62-$B$1))/(($B$2-$B$1+1))</f>
        <v>2361.98630136986</v>
      </c>
      <c r="W62" s="27" t="n">
        <f aca="false">ROUNDUP(V62,0)</f>
        <v>2362</v>
      </c>
      <c r="X62" s="27" t="n">
        <f aca="false">U62-W62-Q62</f>
        <v>4145</v>
      </c>
      <c r="Y62" s="26" t="n">
        <f aca="false">IF(X62&lt;0,0,(ROUNDDOWN(X62,0)))</f>
        <v>4145</v>
      </c>
      <c r="Z62" s="27" t="n">
        <f aca="false">((($C62-$L62)*AH62))</f>
        <v>7585.71</v>
      </c>
      <c r="AA62" s="27" t="n">
        <f aca="false">ROUNDDOWN(Z62,0)</f>
        <v>7585</v>
      </c>
      <c r="AB62" s="27" t="n">
        <f aca="false">AA62-S62</f>
        <v>6661</v>
      </c>
      <c r="AC62" s="26" t="n">
        <f aca="false">IF(AB62&lt;0,0,(ROUNDDOWN(AB62,0)))</f>
        <v>6661</v>
      </c>
      <c r="AD62" s="24" t="n">
        <f aca="false">($E$1*M62)*((($B$2-$A62)+1)/(($B$2-$B$1+1)))</f>
        <v>4496.95342465753</v>
      </c>
      <c r="AE62" s="26" t="n">
        <f aca="false">ROUNDDOWN(AD62,0)</f>
        <v>4496</v>
      </c>
      <c r="AF62" s="24" t="n">
        <f aca="false">($G$1*AH62)</f>
        <v>7293</v>
      </c>
      <c r="AG62" s="26" t="n">
        <f aca="false">ROUNDDOWN(AF62,0)</f>
        <v>7293</v>
      </c>
      <c r="AH62" s="25" t="n">
        <f aca="false">IF((ISBLANK(N62)),M62,N62)</f>
        <v>0.33</v>
      </c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.75" hidden="false" customHeight="false" outlineLevel="0" collapsed="false">
      <c r="A63" s="18" t="n">
        <v>41888</v>
      </c>
      <c r="B63" s="19" t="n">
        <v>35796</v>
      </c>
      <c r="C63" s="20" t="n">
        <v>23999</v>
      </c>
      <c r="D63" s="20" t="n">
        <v>0</v>
      </c>
      <c r="E63" s="20" t="n">
        <v>50</v>
      </c>
      <c r="F63" s="21" t="s">
        <v>43</v>
      </c>
      <c r="G63" s="22" t="s">
        <v>46</v>
      </c>
      <c r="H63" s="23" t="n">
        <v>180</v>
      </c>
      <c r="I63" s="22" t="s">
        <v>44</v>
      </c>
      <c r="J63" s="22" t="s">
        <v>42</v>
      </c>
      <c r="K63" s="0"/>
      <c r="L63" s="24" t="n">
        <f aca="false">IF(D63&gt;$E$3,$E$3,D63)</f>
        <v>0</v>
      </c>
      <c r="M63" s="37" t="n">
        <v>0.32</v>
      </c>
      <c r="N63" s="37" t="n">
        <v>0.34</v>
      </c>
      <c r="O63" s="38" t="n">
        <f aca="false">E63*12</f>
        <v>600</v>
      </c>
      <c r="P63" s="24" t="n">
        <f aca="false">O63*((($B$2-A63)+1)/(($B$2-$B$1)+1))</f>
        <v>348.493150684931</v>
      </c>
      <c r="Q63" s="26" t="n">
        <f aca="false">ROUNDUP(P63,0)</f>
        <v>349</v>
      </c>
      <c r="R63" s="24" t="n">
        <f aca="false">E63*12</f>
        <v>600</v>
      </c>
      <c r="S63" s="26" t="n">
        <f aca="false">ROUNDUP(R63,0)</f>
        <v>600</v>
      </c>
      <c r="T63" s="27" t="n">
        <f aca="false">($C63-$L63)*$M63</f>
        <v>7679.68</v>
      </c>
      <c r="U63" s="27" t="n">
        <f aca="false">ROUNDDOWN(T63,0)</f>
        <v>7679</v>
      </c>
      <c r="V63" s="27" t="n">
        <f aca="false">U63*(($A63-$B$1))/(($B$2-$B$1+1))</f>
        <v>3218.86849315069</v>
      </c>
      <c r="W63" s="27" t="n">
        <f aca="false">ROUNDUP(V63,0)</f>
        <v>3219</v>
      </c>
      <c r="X63" s="27" t="n">
        <f aca="false">U63-W63-Q63</f>
        <v>4111</v>
      </c>
      <c r="Y63" s="26" t="n">
        <f aca="false">IF(X63&lt;0,0,(ROUNDDOWN(X63,0)))</f>
        <v>4111</v>
      </c>
      <c r="Z63" s="27" t="n">
        <f aca="false">((($C63-$L63)*AH63))</f>
        <v>8159.66</v>
      </c>
      <c r="AA63" s="27" t="n">
        <f aca="false">ROUNDDOWN(Z63,0)</f>
        <v>8159</v>
      </c>
      <c r="AB63" s="27" t="n">
        <f aca="false">AA63-S63</f>
        <v>7559</v>
      </c>
      <c r="AC63" s="26" t="n">
        <f aca="false">IF(AB63&lt;0,0,(ROUNDDOWN(AB63,0)))</f>
        <v>7559</v>
      </c>
      <c r="AD63" s="24" t="n">
        <f aca="false">($E$1*M63)*((($B$2-$A63)+1)/(($B$2-$B$1+1)))</f>
        <v>4033.22739726027</v>
      </c>
      <c r="AE63" s="26" t="n">
        <f aca="false">ROUNDDOWN(AD63,0)</f>
        <v>4033</v>
      </c>
      <c r="AF63" s="24" t="n">
        <f aca="false">($G$1*AH63)</f>
        <v>7514</v>
      </c>
      <c r="AG63" s="26" t="n">
        <f aca="false">ROUNDDOWN(AF63,0)</f>
        <v>7514</v>
      </c>
      <c r="AH63" s="25" t="n">
        <f aca="false">IF((ISBLANK(N63)),M63,N63)</f>
        <v>0.34</v>
      </c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.75" hidden="false" customHeight="false" outlineLevel="0" collapsed="false">
      <c r="A64" s="18" t="n">
        <v>41919</v>
      </c>
      <c r="B64" s="28" t="n">
        <v>35797</v>
      </c>
      <c r="C64" s="20" t="n">
        <v>87654</v>
      </c>
      <c r="D64" s="20" t="n">
        <v>653</v>
      </c>
      <c r="E64" s="20" t="n">
        <v>90</v>
      </c>
      <c r="F64" s="21" t="s">
        <v>43</v>
      </c>
      <c r="G64" s="22" t="s">
        <v>46</v>
      </c>
      <c r="H64" s="23" t="n">
        <v>185</v>
      </c>
      <c r="I64" s="22" t="s">
        <v>44</v>
      </c>
      <c r="J64" s="22" t="s">
        <v>42</v>
      </c>
      <c r="K64" s="0"/>
      <c r="L64" s="24" t="n">
        <f aca="false">IF(D64&gt;$E$3,$E$3,D64)</f>
        <v>653</v>
      </c>
      <c r="M64" s="37" t="n">
        <v>0.33</v>
      </c>
      <c r="N64" s="37" t="n">
        <v>0.35</v>
      </c>
      <c r="O64" s="38" t="n">
        <f aca="false">E64*12</f>
        <v>1080</v>
      </c>
      <c r="P64" s="24" t="n">
        <f aca="false">O64*((($B$2-A64)+1)/(($B$2-$B$1)+1))</f>
        <v>535.561643835616</v>
      </c>
      <c r="Q64" s="26" t="n">
        <f aca="false">ROUNDUP(P64,0)</f>
        <v>536</v>
      </c>
      <c r="R64" s="24" t="n">
        <f aca="false">E64*12</f>
        <v>1080</v>
      </c>
      <c r="S64" s="26" t="n">
        <f aca="false">ROUNDUP(R64,0)</f>
        <v>1080</v>
      </c>
      <c r="T64" s="27" t="n">
        <f aca="false">($C64-$L64)*$M64</f>
        <v>28710.33</v>
      </c>
      <c r="U64" s="27" t="n">
        <f aca="false">ROUNDDOWN(T64,0)</f>
        <v>28710</v>
      </c>
      <c r="V64" s="27" t="n">
        <f aca="false">U64*(($A64-$B$1))/(($B$2-$B$1+1))</f>
        <v>14472.9863013699</v>
      </c>
      <c r="W64" s="27" t="n">
        <f aca="false">ROUNDUP(V64,0)</f>
        <v>14473</v>
      </c>
      <c r="X64" s="27" t="n">
        <f aca="false">U64-W64-Q64</f>
        <v>13701</v>
      </c>
      <c r="Y64" s="26" t="n">
        <f aca="false">IF(X64&lt;0,0,(ROUNDDOWN(X64,0)))</f>
        <v>13701</v>
      </c>
      <c r="Z64" s="27" t="n">
        <f aca="false">((($C64-$L64)*AH64))</f>
        <v>30450.35</v>
      </c>
      <c r="AA64" s="27" t="n">
        <f aca="false">ROUNDDOWN(Z64,0)</f>
        <v>30450</v>
      </c>
      <c r="AB64" s="27" t="n">
        <f aca="false">AA64-S64</f>
        <v>29370</v>
      </c>
      <c r="AC64" s="26" t="n">
        <f aca="false">IF(AB64&lt;0,0,(ROUNDDOWN(AB64,0)))</f>
        <v>29370</v>
      </c>
      <c r="AD64" s="24" t="n">
        <f aca="false">($E$1*M64)*((($B$2-$A64)+1)/(($B$2-$B$1+1)))</f>
        <v>3551.07123287671</v>
      </c>
      <c r="AE64" s="26" t="n">
        <f aca="false">ROUNDDOWN(AD64,0)</f>
        <v>3551</v>
      </c>
      <c r="AF64" s="24" t="n">
        <f aca="false">($G$1*AH64)</f>
        <v>7735</v>
      </c>
      <c r="AG64" s="26" t="n">
        <f aca="false">ROUNDDOWN(AF64,0)</f>
        <v>7735</v>
      </c>
      <c r="AH64" s="25" t="n">
        <f aca="false">IF((ISBLANK(N64)),M64,N64)</f>
        <v>0.35</v>
      </c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5.75" hidden="false" customHeight="false" outlineLevel="0" collapsed="false">
      <c r="A65" s="18" t="n">
        <v>41951</v>
      </c>
      <c r="B65" s="28" t="n">
        <v>36161</v>
      </c>
      <c r="C65" s="20" t="n">
        <v>71222</v>
      </c>
      <c r="D65" s="20" t="n">
        <v>0</v>
      </c>
      <c r="E65" s="20" t="n">
        <v>0</v>
      </c>
      <c r="F65" s="21" t="s">
        <v>43</v>
      </c>
      <c r="G65" s="22" t="s">
        <v>46</v>
      </c>
      <c r="H65" s="23" t="n">
        <v>190</v>
      </c>
      <c r="I65" s="22" t="s">
        <v>45</v>
      </c>
      <c r="J65" s="22" t="s">
        <v>42</v>
      </c>
      <c r="K65" s="0"/>
      <c r="L65" s="24" t="n">
        <f aca="false">IF(D65&gt;$E$3,$E$3,D65)</f>
        <v>0</v>
      </c>
      <c r="M65" s="37" t="n">
        <v>0.34</v>
      </c>
      <c r="N65" s="37" t="n">
        <v>0.36</v>
      </c>
      <c r="O65" s="38" t="n">
        <f aca="false">E65*12</f>
        <v>0</v>
      </c>
      <c r="P65" s="24" t="n">
        <f aca="false">O65*((($B$2-A65)+1)/(($B$2-$B$1)+1))</f>
        <v>0</v>
      </c>
      <c r="Q65" s="26" t="n">
        <f aca="false">ROUNDUP(P65,0)</f>
        <v>0</v>
      </c>
      <c r="R65" s="24" t="n">
        <f aca="false">E65*12</f>
        <v>0</v>
      </c>
      <c r="S65" s="26" t="n">
        <f aca="false">ROUNDUP(R65,0)</f>
        <v>0</v>
      </c>
      <c r="T65" s="27" t="n">
        <f aca="false">($C65-$L65)*$M65</f>
        <v>24215.48</v>
      </c>
      <c r="U65" s="27" t="n">
        <f aca="false">ROUNDDOWN(T65,0)</f>
        <v>24215</v>
      </c>
      <c r="V65" s="27" t="n">
        <f aca="false">U65*(($A65-$B$1))/(($B$2-$B$1+1))</f>
        <v>14329.9726027397</v>
      </c>
      <c r="W65" s="27" t="n">
        <f aca="false">ROUNDUP(V65,0)</f>
        <v>14330</v>
      </c>
      <c r="X65" s="27" t="n">
        <f aca="false">U65-W65-Q65</f>
        <v>9885</v>
      </c>
      <c r="Y65" s="26" t="n">
        <f aca="false">IF(X65&lt;0,0,(ROUNDDOWN(X65,0)))</f>
        <v>9885</v>
      </c>
      <c r="Z65" s="27" t="n">
        <f aca="false">((($C65-$L65)*AH65))</f>
        <v>25639.92</v>
      </c>
      <c r="AA65" s="27" t="n">
        <f aca="false">ROUNDDOWN(Z65,0)</f>
        <v>25639</v>
      </c>
      <c r="AB65" s="27" t="n">
        <f aca="false">AA65-S65</f>
        <v>25639</v>
      </c>
      <c r="AC65" s="26" t="n">
        <f aca="false">IF(AB65&lt;0,0,(ROUNDDOWN(AB65,0)))</f>
        <v>25639</v>
      </c>
      <c r="AD65" s="24" t="n">
        <f aca="false">($E$1*M65)*((($B$2-$A65)+1)/(($B$2-$B$1+1)))</f>
        <v>3011.84109589041</v>
      </c>
      <c r="AE65" s="26" t="n">
        <f aca="false">ROUNDDOWN(AD65,0)</f>
        <v>3011</v>
      </c>
      <c r="AF65" s="24" t="n">
        <f aca="false">($G$1*AH65)</f>
        <v>7956</v>
      </c>
      <c r="AG65" s="26" t="n">
        <f aca="false">ROUNDDOWN(AF65,0)</f>
        <v>7956</v>
      </c>
      <c r="AH65" s="25" t="n">
        <f aca="false">IF((ISBLANK(N65)),M65,N65)</f>
        <v>0.36</v>
      </c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5.75" hidden="false" customHeight="false" outlineLevel="0" collapsed="false">
      <c r="A66" s="18" t="n">
        <v>41982</v>
      </c>
      <c r="B66" s="19" t="n">
        <v>40923</v>
      </c>
      <c r="C66" s="20" t="n">
        <v>15872</v>
      </c>
      <c r="D66" s="20" t="n">
        <v>0</v>
      </c>
      <c r="E66" s="20" t="n">
        <v>200</v>
      </c>
      <c r="F66" s="21" t="s">
        <v>43</v>
      </c>
      <c r="G66" s="22" t="s">
        <v>46</v>
      </c>
      <c r="H66" s="23" t="n">
        <v>195</v>
      </c>
      <c r="I66" s="22" t="s">
        <v>45</v>
      </c>
      <c r="J66" s="22" t="s">
        <v>42</v>
      </c>
      <c r="K66" s="0"/>
      <c r="L66" s="24" t="n">
        <f aca="false">IF(D66&gt;$E$3,$E$3,D66)</f>
        <v>0</v>
      </c>
      <c r="M66" s="37" t="n">
        <v>0.35</v>
      </c>
      <c r="N66" s="37" t="n">
        <v>0.37</v>
      </c>
      <c r="O66" s="38" t="n">
        <f aca="false">E66*12</f>
        <v>2400</v>
      </c>
      <c r="P66" s="24" t="n">
        <f aca="false">O66*((($B$2-A66)+1)/(($B$2-$B$1)+1))</f>
        <v>775.890410958904</v>
      </c>
      <c r="Q66" s="26" t="n">
        <f aca="false">ROUNDUP(P66,0)</f>
        <v>776</v>
      </c>
      <c r="R66" s="24" t="n">
        <f aca="false">E66*12</f>
        <v>2400</v>
      </c>
      <c r="S66" s="26" t="n">
        <f aca="false">ROUNDUP(R66,0)</f>
        <v>2400</v>
      </c>
      <c r="T66" s="27" t="n">
        <f aca="false">($C66-$L66)*$M66</f>
        <v>5555.2</v>
      </c>
      <c r="U66" s="27" t="n">
        <f aca="false">ROUNDDOWN(T66,0)</f>
        <v>5555</v>
      </c>
      <c r="V66" s="27" t="n">
        <f aca="false">U66*(($A66-$B$1))/(($B$2-$B$1+1))</f>
        <v>3759.13698630137</v>
      </c>
      <c r="W66" s="27" t="n">
        <f aca="false">ROUNDUP(V66,0)</f>
        <v>3760</v>
      </c>
      <c r="X66" s="27" t="n">
        <f aca="false">U66-W66-Q66</f>
        <v>1019</v>
      </c>
      <c r="Y66" s="26" t="n">
        <f aca="false">IF(X66&lt;0,0,(ROUNDDOWN(X66,0)))</f>
        <v>1019</v>
      </c>
      <c r="Z66" s="27" t="n">
        <f aca="false">((($C66-$L66)*AH66))</f>
        <v>5872.64</v>
      </c>
      <c r="AA66" s="27" t="n">
        <f aca="false">ROUNDDOWN(Z66,0)</f>
        <v>5872</v>
      </c>
      <c r="AB66" s="27" t="n">
        <f aca="false">AA66-S66</f>
        <v>3472</v>
      </c>
      <c r="AC66" s="26" t="n">
        <f aca="false">IF(AB66&lt;0,0,(ROUNDDOWN(AB66,0)))</f>
        <v>3472</v>
      </c>
      <c r="AD66" s="24" t="n">
        <f aca="false">($E$1*M66)*((($B$2-$A66)+1)/(($B$2-$B$1+1)))</f>
        <v>2455.3698630137</v>
      </c>
      <c r="AE66" s="26" t="n">
        <f aca="false">ROUNDDOWN(AD66,0)</f>
        <v>2455</v>
      </c>
      <c r="AF66" s="24" t="n">
        <f aca="false">($G$1*AH66)</f>
        <v>8177</v>
      </c>
      <c r="AG66" s="26" t="n">
        <f aca="false">ROUNDDOWN(AF66,0)</f>
        <v>8177</v>
      </c>
      <c r="AH66" s="25" t="n">
        <f aca="false">IF((ISBLANK(N66)),M66,N66)</f>
        <v>0.37</v>
      </c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5.75" hidden="false" customHeight="false" outlineLevel="0" collapsed="false">
      <c r="A67" s="18" t="n">
        <v>42014</v>
      </c>
      <c r="B67" s="19" t="n">
        <v>40854</v>
      </c>
      <c r="C67" s="20" t="n">
        <v>34987</v>
      </c>
      <c r="D67" s="20" t="n">
        <v>3457</v>
      </c>
      <c r="E67" s="20" t="n">
        <v>0</v>
      </c>
      <c r="F67" s="21" t="s">
        <v>43</v>
      </c>
      <c r="G67" s="22" t="s">
        <v>46</v>
      </c>
      <c r="H67" s="23" t="n">
        <v>200</v>
      </c>
      <c r="I67" s="22" t="s">
        <v>45</v>
      </c>
      <c r="J67" s="22" t="s">
        <v>42</v>
      </c>
      <c r="K67" s="0"/>
      <c r="L67" s="24" t="n">
        <f aca="false">IF(D67&gt;$E$3,$E$3,D67)</f>
        <v>3457</v>
      </c>
      <c r="M67" s="37" t="n">
        <v>0.35</v>
      </c>
      <c r="N67" s="37" t="n">
        <v>0.37</v>
      </c>
      <c r="O67" s="38" t="n">
        <f aca="false">E67*12</f>
        <v>0</v>
      </c>
      <c r="P67" s="24" t="n">
        <f aca="false">O67*((($B$2-A67)+1)/(($B$2-$B$1)+1))</f>
        <v>0</v>
      </c>
      <c r="Q67" s="26" t="n">
        <f aca="false">ROUNDUP(P67,0)</f>
        <v>0</v>
      </c>
      <c r="R67" s="24" t="n">
        <f aca="false">E67*12</f>
        <v>0</v>
      </c>
      <c r="S67" s="26" t="n">
        <f aca="false">ROUNDUP(R67,0)</f>
        <v>0</v>
      </c>
      <c r="T67" s="27" t="n">
        <f aca="false">($C67-$L67)*$M67</f>
        <v>11035.5</v>
      </c>
      <c r="U67" s="27" t="n">
        <f aca="false">ROUNDDOWN(T67,0)</f>
        <v>11035</v>
      </c>
      <c r="V67" s="27" t="n">
        <f aca="false">U67*(($A67-$B$1))/(($B$2-$B$1+1))</f>
        <v>8434.97260273973</v>
      </c>
      <c r="W67" s="27" t="n">
        <f aca="false">ROUNDUP(V67,0)</f>
        <v>8435</v>
      </c>
      <c r="X67" s="27" t="n">
        <f aca="false">U67-W67-Q67</f>
        <v>2600</v>
      </c>
      <c r="Y67" s="26" t="n">
        <f aca="false">IF(X67&lt;0,0,(ROUNDDOWN(X67,0)))</f>
        <v>2600</v>
      </c>
      <c r="Z67" s="27" t="n">
        <f aca="false">((($C67-$L67)*AH67))</f>
        <v>11666.1</v>
      </c>
      <c r="AA67" s="27" t="n">
        <f aca="false">ROUNDDOWN(Z67,0)</f>
        <v>11666</v>
      </c>
      <c r="AB67" s="27" t="n">
        <f aca="false">AA67-S67</f>
        <v>11666</v>
      </c>
      <c r="AC67" s="26" t="n">
        <f aca="false">IF(AB67&lt;0,0,(ROUNDDOWN(AB67,0)))</f>
        <v>11666</v>
      </c>
      <c r="AD67" s="24" t="n">
        <f aca="false">($E$1*M67)*((($B$2-$A67)+1)/(($B$2-$B$1+1)))</f>
        <v>1789.50684931507</v>
      </c>
      <c r="AE67" s="26" t="n">
        <f aca="false">ROUNDDOWN(AD67,0)</f>
        <v>1789</v>
      </c>
      <c r="AF67" s="24" t="n">
        <f aca="false">($G$1*AH67)</f>
        <v>8177</v>
      </c>
      <c r="AG67" s="26" t="n">
        <f aca="false">ROUNDDOWN(AF67,0)</f>
        <v>8177</v>
      </c>
      <c r="AH67" s="25" t="n">
        <f aca="false">IF((ISBLANK(N67)),M67,N67)</f>
        <v>0.37</v>
      </c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5.75" hidden="false" customHeight="false" outlineLevel="0" collapsed="false">
      <c r="A68" s="18" t="n">
        <v>42046</v>
      </c>
      <c r="B68" s="19" t="n">
        <v>35796</v>
      </c>
      <c r="C68" s="20" t="n">
        <v>18465</v>
      </c>
      <c r="D68" s="20" t="n">
        <v>0</v>
      </c>
      <c r="E68" s="20" t="n">
        <v>0</v>
      </c>
      <c r="F68" s="21" t="s">
        <v>43</v>
      </c>
      <c r="G68" s="22" t="s">
        <v>46</v>
      </c>
      <c r="H68" s="23" t="n">
        <v>205</v>
      </c>
      <c r="I68" s="22" t="s">
        <v>45</v>
      </c>
      <c r="J68" s="22" t="s">
        <v>42</v>
      </c>
      <c r="K68" s="0"/>
      <c r="L68" s="24" t="n">
        <f aca="false">IF(D68&gt;$E$3,$E$3,D68)</f>
        <v>0</v>
      </c>
      <c r="M68" s="37" t="n">
        <v>0.35</v>
      </c>
      <c r="N68" s="37" t="n">
        <v>0.37</v>
      </c>
      <c r="O68" s="38" t="n">
        <f aca="false">E68*12</f>
        <v>0</v>
      </c>
      <c r="P68" s="24" t="n">
        <f aca="false">O68*((($B$2-A68)+1)/(($B$2-$B$1)+1))</f>
        <v>0</v>
      </c>
      <c r="Q68" s="26" t="n">
        <f aca="false">ROUNDUP(P68,0)</f>
        <v>0</v>
      </c>
      <c r="R68" s="24" t="n">
        <f aca="false">E68*12</f>
        <v>0</v>
      </c>
      <c r="S68" s="26" t="n">
        <f aca="false">ROUNDUP(R68,0)</f>
        <v>0</v>
      </c>
      <c r="T68" s="27" t="n">
        <f aca="false">($C68-$L68)*$M68</f>
        <v>6462.75</v>
      </c>
      <c r="U68" s="27" t="n">
        <f aca="false">ROUNDDOWN(T68,0)</f>
        <v>6462</v>
      </c>
      <c r="V68" s="27" t="n">
        <f aca="false">U68*(($A68-$B$1))/(($B$2-$B$1+1))</f>
        <v>5505.97808219178</v>
      </c>
      <c r="W68" s="27" t="n">
        <f aca="false">ROUNDUP(V68,0)</f>
        <v>5506</v>
      </c>
      <c r="X68" s="27" t="n">
        <f aca="false">U68-W68-Q68</f>
        <v>956</v>
      </c>
      <c r="Y68" s="26" t="n">
        <f aca="false">IF(X68&lt;0,0,(ROUNDDOWN(X68,0)))</f>
        <v>956</v>
      </c>
      <c r="Z68" s="27" t="n">
        <f aca="false">((($C68-$L68)*AH68))</f>
        <v>6832.05</v>
      </c>
      <c r="AA68" s="27" t="n">
        <f aca="false">ROUNDDOWN(Z68,0)</f>
        <v>6832</v>
      </c>
      <c r="AB68" s="27" t="n">
        <f aca="false">AA68-S68</f>
        <v>6832</v>
      </c>
      <c r="AC68" s="26" t="n">
        <f aca="false">IF(AB68&lt;0,0,(ROUNDDOWN(AB68,0)))</f>
        <v>6832</v>
      </c>
      <c r="AD68" s="24" t="n">
        <f aca="false">($E$1*M68)*((($B$2-$A68)+1)/(($B$2-$B$1+1)))</f>
        <v>1123.64383561644</v>
      </c>
      <c r="AE68" s="26" t="n">
        <f aca="false">ROUNDDOWN(AD68,0)</f>
        <v>1123</v>
      </c>
      <c r="AF68" s="24" t="n">
        <f aca="false">($G$1*AH68)</f>
        <v>8177</v>
      </c>
      <c r="AG68" s="26" t="n">
        <f aca="false">ROUNDDOWN(AF68,0)</f>
        <v>8177</v>
      </c>
      <c r="AH68" s="25" t="n">
        <f aca="false">IF((ISBLANK(N68)),M68,N68)</f>
        <v>0.37</v>
      </c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.75" hidden="false" customHeight="false" outlineLevel="0" collapsed="false">
      <c r="A69" s="18" t="n">
        <v>42075</v>
      </c>
      <c r="B69" s="19" t="n">
        <v>40923</v>
      </c>
      <c r="C69" s="20" t="n">
        <v>87654</v>
      </c>
      <c r="D69" s="20" t="n">
        <v>10000</v>
      </c>
      <c r="E69" s="20" t="n">
        <v>15</v>
      </c>
      <c r="F69" s="21" t="s">
        <v>43</v>
      </c>
      <c r="G69" s="22" t="s">
        <v>46</v>
      </c>
      <c r="H69" s="23" t="n">
        <v>210</v>
      </c>
      <c r="I69" s="22" t="s">
        <v>45</v>
      </c>
      <c r="J69" s="22" t="s">
        <v>42</v>
      </c>
      <c r="K69" s="0"/>
      <c r="L69" s="24" t="n">
        <f aca="false">IF(D69&gt;$E$3,$E$3,D69)</f>
        <v>5000</v>
      </c>
      <c r="M69" s="37" t="n">
        <v>0.35</v>
      </c>
      <c r="N69" s="37" t="n">
        <v>0.37</v>
      </c>
      <c r="O69" s="38" t="n">
        <f aca="false">E69*12</f>
        <v>180</v>
      </c>
      <c r="P69" s="24" t="n">
        <f aca="false">O69*((($B$2-A69)+1)/(($B$2-$B$1)+1))</f>
        <v>12.3287671232877</v>
      </c>
      <c r="Q69" s="26" t="n">
        <f aca="false">ROUNDUP(P69,0)</f>
        <v>13</v>
      </c>
      <c r="R69" s="24" t="n">
        <f aca="false">E69*12</f>
        <v>180</v>
      </c>
      <c r="S69" s="26" t="n">
        <f aca="false">ROUNDUP(R69,0)</f>
        <v>180</v>
      </c>
      <c r="T69" s="27" t="n">
        <f aca="false">($C69-$L69)*$M69</f>
        <v>28928.9</v>
      </c>
      <c r="U69" s="27" t="n">
        <f aca="false">ROUNDDOWN(T69,0)</f>
        <v>28928</v>
      </c>
      <c r="V69" s="27" t="n">
        <f aca="false">U69*(($A69-$B$1))/(($B$2-$B$1+1))</f>
        <v>26946.6301369863</v>
      </c>
      <c r="W69" s="27" t="n">
        <f aca="false">ROUNDUP(V69,0)</f>
        <v>26947</v>
      </c>
      <c r="X69" s="27" t="n">
        <f aca="false">U69-W69-Q69</f>
        <v>1968</v>
      </c>
      <c r="Y69" s="26" t="n">
        <f aca="false">IF(X69&lt;0,0,(ROUNDDOWN(X69,0)))</f>
        <v>1968</v>
      </c>
      <c r="Z69" s="27" t="n">
        <f aca="false">((($C69-$L69)*AH69))</f>
        <v>30581.98</v>
      </c>
      <c r="AA69" s="27" t="n">
        <f aca="false">ROUNDDOWN(Z69,0)</f>
        <v>30581</v>
      </c>
      <c r="AB69" s="27" t="n">
        <f aca="false">AA69-S69</f>
        <v>30401</v>
      </c>
      <c r="AC69" s="26" t="n">
        <f aca="false">IF(AB69&lt;0,0,(ROUNDDOWN(AB69,0)))</f>
        <v>30401</v>
      </c>
      <c r="AD69" s="24" t="n">
        <f aca="false">($E$1*M69)*((($B$2-$A69)+1)/(($B$2-$B$1+1)))</f>
        <v>520.205479452055</v>
      </c>
      <c r="AE69" s="26" t="n">
        <f aca="false">ROUNDDOWN(AD69,0)</f>
        <v>520</v>
      </c>
      <c r="AF69" s="24" t="n">
        <f aca="false">($G$1*AH69)</f>
        <v>8177</v>
      </c>
      <c r="AG69" s="26" t="n">
        <f aca="false">ROUNDDOWN(AF69,0)</f>
        <v>8177</v>
      </c>
      <c r="AH69" s="25" t="n">
        <f aca="false">IF((ISBLANK(N69)),M69,N69)</f>
        <v>0.37</v>
      </c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.75" hidden="false" customHeight="false" outlineLevel="0" collapsed="false">
      <c r="A70" s="18" t="n">
        <v>42005</v>
      </c>
      <c r="B70" s="19" t="n">
        <v>40854</v>
      </c>
      <c r="C70" s="20" t="n">
        <v>22987</v>
      </c>
      <c r="D70" s="20" t="n">
        <v>0</v>
      </c>
      <c r="E70" s="20" t="n">
        <v>0</v>
      </c>
      <c r="F70" s="21" t="s">
        <v>43</v>
      </c>
      <c r="G70" s="22" t="s">
        <v>46</v>
      </c>
      <c r="H70" s="23" t="n">
        <v>215</v>
      </c>
      <c r="I70" s="22" t="s">
        <v>45</v>
      </c>
      <c r="J70" s="22" t="s">
        <v>42</v>
      </c>
      <c r="K70" s="0"/>
      <c r="L70" s="24" t="n">
        <f aca="false">IF(D70&gt;$E$3,$E$3,D70)</f>
        <v>0</v>
      </c>
      <c r="M70" s="37" t="n">
        <v>0.35</v>
      </c>
      <c r="N70" s="37" t="n">
        <v>0.37</v>
      </c>
      <c r="O70" s="38" t="n">
        <f aca="false">E70*12</f>
        <v>0</v>
      </c>
      <c r="P70" s="24" t="n">
        <f aca="false">O70*((($B$2-A70)+1)/(($B$2-$B$1)+1))</f>
        <v>0</v>
      </c>
      <c r="Q70" s="26" t="n">
        <f aca="false">ROUNDUP(P70,0)</f>
        <v>0</v>
      </c>
      <c r="R70" s="24" t="n">
        <f aca="false">E70*12</f>
        <v>0</v>
      </c>
      <c r="S70" s="26" t="n">
        <f aca="false">ROUNDUP(R70,0)</f>
        <v>0</v>
      </c>
      <c r="T70" s="27" t="n">
        <f aca="false">($C70-$L70)*$M70</f>
        <v>8045.45</v>
      </c>
      <c r="U70" s="27" t="n">
        <f aca="false">ROUNDDOWN(T70,0)</f>
        <v>8045</v>
      </c>
      <c r="V70" s="27" t="n">
        <f aca="false">U70*(($A70-$B$1))/(($B$2-$B$1+1))</f>
        <v>5951.09589041096</v>
      </c>
      <c r="W70" s="27" t="n">
        <f aca="false">ROUNDUP(V70,0)</f>
        <v>5952</v>
      </c>
      <c r="X70" s="27" t="n">
        <f aca="false">U70-W70-Q70</f>
        <v>2093</v>
      </c>
      <c r="Y70" s="26" t="n">
        <f aca="false">IF(X70&lt;0,0,(ROUNDDOWN(X70,0)))</f>
        <v>2093</v>
      </c>
      <c r="Z70" s="27" t="n">
        <f aca="false">((($C70-$L70)*AH70))</f>
        <v>8505.19</v>
      </c>
      <c r="AA70" s="27" t="n">
        <f aca="false">ROUNDDOWN(Z70,0)</f>
        <v>8505</v>
      </c>
      <c r="AB70" s="27" t="n">
        <f aca="false">AA70-S70</f>
        <v>8505</v>
      </c>
      <c r="AC70" s="26" t="n">
        <f aca="false">IF(AB70&lt;0,0,(ROUNDDOWN(AB70,0)))</f>
        <v>8505</v>
      </c>
      <c r="AD70" s="24" t="n">
        <f aca="false">($E$1*M70)*((($B$2-$A70)+1)/(($B$2-$B$1+1)))</f>
        <v>1976.78082191781</v>
      </c>
      <c r="AE70" s="26" t="n">
        <f aca="false">ROUNDDOWN(AD70,0)</f>
        <v>1976</v>
      </c>
      <c r="AF70" s="24" t="n">
        <f aca="false">($G$1*AH70)</f>
        <v>8177</v>
      </c>
      <c r="AG70" s="26" t="n">
        <f aca="false">ROUNDDOWN(AF70,0)</f>
        <v>8177</v>
      </c>
      <c r="AH70" s="25" t="n">
        <f aca="false">IF((ISBLANK(N70)),M70,N70)</f>
        <v>0.37</v>
      </c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5.75" hidden="false" customHeight="false" outlineLevel="0" collapsed="false">
      <c r="A71" s="18" t="n">
        <v>41856</v>
      </c>
      <c r="B71" s="28" t="n">
        <v>35797</v>
      </c>
      <c r="C71" s="20" t="n">
        <v>25446</v>
      </c>
      <c r="D71" s="20" t="n">
        <v>125</v>
      </c>
      <c r="E71" s="20" t="n">
        <v>100</v>
      </c>
      <c r="F71" s="21" t="s">
        <v>43</v>
      </c>
      <c r="G71" s="22" t="s">
        <v>40</v>
      </c>
      <c r="H71" s="23" t="n">
        <v>220</v>
      </c>
      <c r="I71" s="22" t="s">
        <v>45</v>
      </c>
      <c r="J71" s="22" t="s">
        <v>42</v>
      </c>
      <c r="K71" s="0"/>
      <c r="L71" s="24" t="n">
        <f aca="false">IF(D71&gt;$E$3,$E$3,D71)</f>
        <v>125</v>
      </c>
      <c r="M71" s="37" t="n">
        <v>0.35</v>
      </c>
      <c r="N71" s="37" t="n">
        <v>0.37</v>
      </c>
      <c r="O71" s="38" t="n">
        <f aca="false">E71*12</f>
        <v>1200</v>
      </c>
      <c r="P71" s="24" t="n">
        <f aca="false">O71*((($B$2-A71)+1)/(($B$2-$B$1)+1))</f>
        <v>802.191780821918</v>
      </c>
      <c r="Q71" s="26" t="n">
        <f aca="false">ROUNDUP(P71,0)</f>
        <v>803</v>
      </c>
      <c r="R71" s="24" t="n">
        <f aca="false">E71*12</f>
        <v>1200</v>
      </c>
      <c r="S71" s="26" t="n">
        <f aca="false">ROUNDUP(R71,0)</f>
        <v>1200</v>
      </c>
      <c r="T71" s="27" t="n">
        <f aca="false">($C71-$L71)*$M71</f>
        <v>8862.35</v>
      </c>
      <c r="U71" s="27" t="n">
        <f aca="false">ROUNDDOWN(T71,0)</f>
        <v>8862</v>
      </c>
      <c r="V71" s="27" t="n">
        <f aca="false">U71*(($A71-$B$1))/(($B$2-$B$1+1))</f>
        <v>2937.81369863014</v>
      </c>
      <c r="W71" s="27" t="n">
        <f aca="false">ROUNDUP(V71,0)</f>
        <v>2938</v>
      </c>
      <c r="X71" s="27" t="n">
        <f aca="false">U71-W71-Q71</f>
        <v>5121</v>
      </c>
      <c r="Y71" s="26" t="n">
        <f aca="false">IF(X71&lt;0,0,(ROUNDDOWN(X71,0)))</f>
        <v>5121</v>
      </c>
      <c r="Z71" s="27" t="n">
        <f aca="false">((($C71-$L71)*AH71))</f>
        <v>9368.77</v>
      </c>
      <c r="AA71" s="27" t="n">
        <f aca="false">ROUNDDOWN(Z71,0)</f>
        <v>9368</v>
      </c>
      <c r="AB71" s="27" t="n">
        <f aca="false">AA71-S71</f>
        <v>8168</v>
      </c>
      <c r="AC71" s="26" t="n">
        <f aca="false">IF(AB71&lt;0,0,(ROUNDDOWN(AB71,0)))</f>
        <v>8168</v>
      </c>
      <c r="AD71" s="24" t="n">
        <f aca="false">($E$1*M71)*((($B$2-$A71)+1)/(($B$2-$B$1+1)))</f>
        <v>5077.20547945206</v>
      </c>
      <c r="AE71" s="26" t="n">
        <f aca="false">ROUNDDOWN(AD71,0)</f>
        <v>5077</v>
      </c>
      <c r="AF71" s="24" t="n">
        <f aca="false">($G$1*AH71)</f>
        <v>8177</v>
      </c>
      <c r="AG71" s="26" t="n">
        <f aca="false">ROUNDDOWN(AF71,0)</f>
        <v>8177</v>
      </c>
      <c r="AH71" s="25" t="n">
        <f aca="false">IF((ISBLANK(N71)),M71,N71)</f>
        <v>0.37</v>
      </c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.75" hidden="false" customHeight="false" outlineLevel="0" collapsed="false">
      <c r="A72" s="18" t="n">
        <v>41888</v>
      </c>
      <c r="B72" s="28" t="n">
        <v>36161</v>
      </c>
      <c r="C72" s="20" t="n">
        <v>33656</v>
      </c>
      <c r="D72" s="20" t="n">
        <v>0</v>
      </c>
      <c r="E72" s="20" t="n">
        <v>0</v>
      </c>
      <c r="F72" s="21" t="s">
        <v>43</v>
      </c>
      <c r="G72" s="22" t="s">
        <v>46</v>
      </c>
      <c r="H72" s="23" t="n">
        <v>220</v>
      </c>
      <c r="I72" s="22" t="s">
        <v>45</v>
      </c>
      <c r="J72" s="22" t="s">
        <v>42</v>
      </c>
      <c r="K72" s="0"/>
      <c r="L72" s="24" t="n">
        <f aca="false">IF(D72&gt;$E$3,$E$3,D72)</f>
        <v>0</v>
      </c>
      <c r="M72" s="37" t="n">
        <v>0.35</v>
      </c>
      <c r="N72" s="37" t="n">
        <v>0.37</v>
      </c>
      <c r="O72" s="38" t="n">
        <f aca="false">E72*12</f>
        <v>0</v>
      </c>
      <c r="P72" s="24" t="n">
        <f aca="false">O72*((($B$2-A72)+1)/(($B$2-$B$1)+1))</f>
        <v>0</v>
      </c>
      <c r="Q72" s="26" t="n">
        <f aca="false">ROUNDUP(P72,0)</f>
        <v>0</v>
      </c>
      <c r="R72" s="24" t="n">
        <f aca="false">E72*12</f>
        <v>0</v>
      </c>
      <c r="S72" s="26" t="n">
        <f aca="false">ROUNDUP(R72,0)</f>
        <v>0</v>
      </c>
      <c r="T72" s="27" t="n">
        <f aca="false">($C72-$L72)*$M72</f>
        <v>11779.6</v>
      </c>
      <c r="U72" s="27" t="n">
        <f aca="false">ROUNDDOWN(T72,0)</f>
        <v>11779</v>
      </c>
      <c r="V72" s="27" t="n">
        <f aca="false">U72*(($A72-$B$1))/(($B$2-$B$1+1))</f>
        <v>4937.49863013699</v>
      </c>
      <c r="W72" s="27" t="n">
        <f aca="false">ROUNDUP(V72,0)</f>
        <v>4938</v>
      </c>
      <c r="X72" s="27" t="n">
        <f aca="false">U72-W72-Q72</f>
        <v>6841</v>
      </c>
      <c r="Y72" s="26" t="n">
        <f aca="false">IF(X72&lt;0,0,(ROUNDDOWN(X72,0)))</f>
        <v>6841</v>
      </c>
      <c r="Z72" s="27" t="n">
        <f aca="false">((($C72-$L72)*AH72))</f>
        <v>12452.72</v>
      </c>
      <c r="AA72" s="27" t="n">
        <f aca="false">ROUNDDOWN(Z72,0)</f>
        <v>12452</v>
      </c>
      <c r="AB72" s="27" t="n">
        <f aca="false">AA72-S72</f>
        <v>12452</v>
      </c>
      <c r="AC72" s="26" t="n">
        <f aca="false">IF(AB72&lt;0,0,(ROUNDDOWN(AB72,0)))</f>
        <v>12452</v>
      </c>
      <c r="AD72" s="24" t="n">
        <f aca="false">($E$1*M72)*((($B$2-$A72)+1)/(($B$2-$B$1+1)))</f>
        <v>4411.34246575343</v>
      </c>
      <c r="AE72" s="26" t="n">
        <f aca="false">ROUNDDOWN(AD72,0)</f>
        <v>4411</v>
      </c>
      <c r="AF72" s="24" t="n">
        <f aca="false">($G$1*AH72)</f>
        <v>8177</v>
      </c>
      <c r="AG72" s="26" t="n">
        <f aca="false">ROUNDDOWN(AF72,0)</f>
        <v>8177</v>
      </c>
      <c r="AH72" s="25" t="n">
        <f aca="false">IF((ISBLANK(N72)),M72,N72)</f>
        <v>0.37</v>
      </c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.75" hidden="false" customHeight="false" outlineLevel="0" collapsed="false">
      <c r="A73" s="18" t="n">
        <v>41761</v>
      </c>
      <c r="B73" s="19" t="n">
        <v>40854</v>
      </c>
      <c r="C73" s="20" t="n">
        <v>51423</v>
      </c>
      <c r="D73" s="20" t="n">
        <v>0</v>
      </c>
      <c r="E73" s="20" t="n">
        <v>77</v>
      </c>
      <c r="F73" s="21" t="s">
        <v>43</v>
      </c>
      <c r="G73" s="22" t="s">
        <v>40</v>
      </c>
      <c r="H73" s="23" t="n">
        <v>151</v>
      </c>
      <c r="I73" s="22" t="s">
        <v>45</v>
      </c>
      <c r="J73" s="22" t="s">
        <v>42</v>
      </c>
      <c r="K73" s="0"/>
      <c r="L73" s="24" t="n">
        <f aca="false">IF(D73&gt;$E$3,$E$3,D73)</f>
        <v>0</v>
      </c>
      <c r="M73" s="37" t="n">
        <v>0.23</v>
      </c>
      <c r="N73" s="37" t="n">
        <v>0.25</v>
      </c>
      <c r="O73" s="38" t="n">
        <f aca="false">E73*12</f>
        <v>924</v>
      </c>
      <c r="P73" s="24" t="n">
        <f aca="false">O73*((($B$2-A73)+1)/(($B$2-$B$1)+1))</f>
        <v>858.180821917808</v>
      </c>
      <c r="Q73" s="26" t="n">
        <f aca="false">ROUNDUP(P73,0)</f>
        <v>859</v>
      </c>
      <c r="R73" s="24" t="n">
        <f aca="false">E73*12</f>
        <v>924</v>
      </c>
      <c r="S73" s="26" t="n">
        <f aca="false">ROUNDUP(R73,0)</f>
        <v>924</v>
      </c>
      <c r="T73" s="27" t="n">
        <f aca="false">($C73-$L73)*$M73</f>
        <v>11827.29</v>
      </c>
      <c r="U73" s="27" t="n">
        <f aca="false">ROUNDDOWN(T73,0)</f>
        <v>11827</v>
      </c>
      <c r="V73" s="27" t="n">
        <f aca="false">U73*(($A73-$B$1))/(($B$2-$B$1+1))</f>
        <v>842.471232876712</v>
      </c>
      <c r="W73" s="27" t="n">
        <f aca="false">ROUNDUP(V73,0)</f>
        <v>843</v>
      </c>
      <c r="X73" s="27" t="n">
        <f aca="false">U73-W73-Q73</f>
        <v>10125</v>
      </c>
      <c r="Y73" s="26" t="n">
        <f aca="false">IF(X73&lt;0,0,(ROUNDDOWN(X73,0)))</f>
        <v>10125</v>
      </c>
      <c r="Z73" s="27" t="n">
        <f aca="false">((($C73-$L73)*AH73))</f>
        <v>12855.75</v>
      </c>
      <c r="AA73" s="27" t="n">
        <f aca="false">ROUNDDOWN(Z73,0)</f>
        <v>12855</v>
      </c>
      <c r="AB73" s="27" t="n">
        <f aca="false">AA73-S73</f>
        <v>11931</v>
      </c>
      <c r="AC73" s="26" t="n">
        <f aca="false">IF(AB73&lt;0,0,(ROUNDDOWN(AB73,0)))</f>
        <v>11931</v>
      </c>
      <c r="AD73" s="24" t="n">
        <f aca="false">($E$1*M73)*((($B$2-$A73)+1)/(($B$2-$B$1+1)))</f>
        <v>4635.47671232877</v>
      </c>
      <c r="AE73" s="26" t="n">
        <f aca="false">ROUNDDOWN(AD73,0)</f>
        <v>4635</v>
      </c>
      <c r="AF73" s="24" t="n">
        <f aca="false">($G$1*AH73)</f>
        <v>5525</v>
      </c>
      <c r="AG73" s="26" t="n">
        <f aca="false">ROUNDDOWN(AF73,0)</f>
        <v>5525</v>
      </c>
      <c r="AH73" s="25" t="n">
        <f aca="false">IF((ISBLANK(N73)),M73,N73)</f>
        <v>0.25</v>
      </c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.75" hidden="false" customHeight="false" outlineLevel="0" collapsed="false">
      <c r="A74" s="18" t="n">
        <v>41793</v>
      </c>
      <c r="B74" s="19" t="n">
        <v>35796</v>
      </c>
      <c r="C74" s="20" t="n">
        <v>67545</v>
      </c>
      <c r="D74" s="20" t="n">
        <v>33</v>
      </c>
      <c r="E74" s="20" t="n">
        <v>50</v>
      </c>
      <c r="F74" s="21" t="s">
        <v>43</v>
      </c>
      <c r="G74" s="22" t="s">
        <v>46</v>
      </c>
      <c r="H74" s="23" t="n">
        <v>151</v>
      </c>
      <c r="I74" s="22" t="s">
        <v>45</v>
      </c>
      <c r="J74" s="22" t="s">
        <v>42</v>
      </c>
      <c r="K74" s="0"/>
      <c r="L74" s="24" t="n">
        <f aca="false">IF(D74&gt;$E$3,$E$3,D74)</f>
        <v>33</v>
      </c>
      <c r="M74" s="37" t="n">
        <v>0.26</v>
      </c>
      <c r="N74" s="37" t="n">
        <v>0.28</v>
      </c>
      <c r="O74" s="38" t="n">
        <f aca="false">E74*12</f>
        <v>600</v>
      </c>
      <c r="P74" s="24" t="n">
        <f aca="false">O74*((($B$2-A74)+1)/(($B$2-$B$1)+1))</f>
        <v>504.657534246575</v>
      </c>
      <c r="Q74" s="26" t="n">
        <f aca="false">ROUNDUP(P74,0)</f>
        <v>505</v>
      </c>
      <c r="R74" s="24" t="n">
        <f aca="false">E74*12</f>
        <v>600</v>
      </c>
      <c r="S74" s="26" t="n">
        <f aca="false">ROUNDUP(R74,0)</f>
        <v>600</v>
      </c>
      <c r="T74" s="27" t="n">
        <f aca="false">($C74-$L74)*$M74</f>
        <v>17553.12</v>
      </c>
      <c r="U74" s="27" t="n">
        <f aca="false">ROUNDDOWN(T74,0)</f>
        <v>17553</v>
      </c>
      <c r="V74" s="27" t="n">
        <f aca="false">U74*(($A74-$B$1))/(($B$2-$B$1+1))</f>
        <v>2789.24383561644</v>
      </c>
      <c r="W74" s="27" t="n">
        <f aca="false">ROUNDUP(V74,0)</f>
        <v>2790</v>
      </c>
      <c r="X74" s="27" t="n">
        <f aca="false">U74-W74-Q74</f>
        <v>14258</v>
      </c>
      <c r="Y74" s="26" t="n">
        <f aca="false">IF(X74&lt;0,0,(ROUNDDOWN(X74,0)))</f>
        <v>14258</v>
      </c>
      <c r="Z74" s="27" t="n">
        <f aca="false">((($C74-$L74)*AH74))</f>
        <v>18903.36</v>
      </c>
      <c r="AA74" s="27" t="n">
        <f aca="false">ROUNDDOWN(Z74,0)</f>
        <v>18903</v>
      </c>
      <c r="AB74" s="27" t="n">
        <f aca="false">AA74-S74</f>
        <v>18303</v>
      </c>
      <c r="AC74" s="26" t="n">
        <f aca="false">IF(AB74&lt;0,0,(ROUNDDOWN(AB74,0)))</f>
        <v>18303</v>
      </c>
      <c r="AD74" s="24" t="n">
        <f aca="false">($E$1*M74)*((($B$2-$A74)+1)/(($B$2-$B$1+1)))</f>
        <v>4745.46301369863</v>
      </c>
      <c r="AE74" s="26" t="n">
        <f aca="false">ROUNDDOWN(AD74,0)</f>
        <v>4745</v>
      </c>
      <c r="AF74" s="24" t="n">
        <f aca="false">($G$1*AH74)</f>
        <v>6188</v>
      </c>
      <c r="AG74" s="26" t="n">
        <f aca="false">ROUNDDOWN(AF74,0)</f>
        <v>6188</v>
      </c>
      <c r="AH74" s="25" t="n">
        <f aca="false">IF((ISBLANK(N74)),M74,N74)</f>
        <v>0.28</v>
      </c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.75" hidden="false" customHeight="false" outlineLevel="0" collapsed="false">
      <c r="A75" s="18" t="n">
        <v>41761</v>
      </c>
      <c r="B75" s="28" t="n">
        <v>35797</v>
      </c>
      <c r="C75" s="20" t="n">
        <v>25446</v>
      </c>
      <c r="D75" s="20" t="n">
        <v>0</v>
      </c>
      <c r="E75" s="20" t="n">
        <v>90</v>
      </c>
      <c r="F75" s="21" t="s">
        <v>43</v>
      </c>
      <c r="G75" s="22" t="s">
        <v>40</v>
      </c>
      <c r="H75" s="23" t="n">
        <v>154</v>
      </c>
      <c r="I75" s="22" t="s">
        <v>45</v>
      </c>
      <c r="J75" s="22" t="s">
        <v>42</v>
      </c>
      <c r="K75" s="0"/>
      <c r="L75" s="24" t="n">
        <f aca="false">IF(D75&gt;$E$3,$E$3,D75)</f>
        <v>0</v>
      </c>
      <c r="M75" s="37" t="n">
        <v>0.23</v>
      </c>
      <c r="N75" s="37" t="n">
        <v>0.25</v>
      </c>
      <c r="O75" s="38" t="n">
        <f aca="false">E75*12</f>
        <v>1080</v>
      </c>
      <c r="P75" s="24" t="n">
        <f aca="false">O75*((($B$2-A75)+1)/(($B$2-$B$1)+1))</f>
        <v>1003.06849315068</v>
      </c>
      <c r="Q75" s="26" t="n">
        <f aca="false">ROUNDUP(P75,0)</f>
        <v>1004</v>
      </c>
      <c r="R75" s="24" t="n">
        <f aca="false">E75*12</f>
        <v>1080</v>
      </c>
      <c r="S75" s="26" t="n">
        <f aca="false">ROUNDUP(R75,0)</f>
        <v>1080</v>
      </c>
      <c r="T75" s="27" t="n">
        <f aca="false">($C75-$L75)*$M75</f>
        <v>5852.58</v>
      </c>
      <c r="U75" s="27" t="n">
        <f aca="false">ROUNDDOWN(T75,0)</f>
        <v>5852</v>
      </c>
      <c r="V75" s="27" t="n">
        <f aca="false">U75*(($A75-$B$1))/(($B$2-$B$1+1))</f>
        <v>416.854794520548</v>
      </c>
      <c r="W75" s="27" t="n">
        <f aca="false">ROUNDUP(V75,0)</f>
        <v>417</v>
      </c>
      <c r="X75" s="27" t="n">
        <f aca="false">U75-W75-Q75</f>
        <v>4431</v>
      </c>
      <c r="Y75" s="26" t="n">
        <f aca="false">IF(X75&lt;0,0,(ROUNDDOWN(X75,0)))</f>
        <v>4431</v>
      </c>
      <c r="Z75" s="27" t="n">
        <f aca="false">((($C75-$L75)*AH75))</f>
        <v>6361.5</v>
      </c>
      <c r="AA75" s="27" t="n">
        <f aca="false">ROUNDDOWN(Z75,0)</f>
        <v>6361</v>
      </c>
      <c r="AB75" s="27" t="n">
        <f aca="false">AA75-S75</f>
        <v>5281</v>
      </c>
      <c r="AC75" s="26" t="n">
        <f aca="false">IF(AB75&lt;0,0,(ROUNDDOWN(AB75,0)))</f>
        <v>5281</v>
      </c>
      <c r="AD75" s="24" t="n">
        <f aca="false">($E$1*M75)*((($B$2-$A75)+1)/(($B$2-$B$1+1)))</f>
        <v>4635.47671232877</v>
      </c>
      <c r="AE75" s="26" t="n">
        <f aca="false">ROUNDDOWN(AD75,0)</f>
        <v>4635</v>
      </c>
      <c r="AF75" s="24" t="n">
        <f aca="false">($G$1*AH75)</f>
        <v>5525</v>
      </c>
      <c r="AG75" s="26" t="n">
        <f aca="false">ROUNDDOWN(AF75,0)</f>
        <v>5525</v>
      </c>
      <c r="AH75" s="25" t="n">
        <f aca="false">IF((ISBLANK(N75)),M75,N75)</f>
        <v>0.25</v>
      </c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.75" hidden="false" customHeight="false" outlineLevel="0" collapsed="false">
      <c r="A76" s="18" t="n">
        <v>41793</v>
      </c>
      <c r="B76" s="28" t="n">
        <v>36161</v>
      </c>
      <c r="C76" s="20" t="n">
        <v>33656</v>
      </c>
      <c r="D76" s="20" t="n">
        <v>0</v>
      </c>
      <c r="E76" s="20" t="n">
        <v>0</v>
      </c>
      <c r="F76" s="21" t="s">
        <v>43</v>
      </c>
      <c r="G76" s="22" t="s">
        <v>46</v>
      </c>
      <c r="H76" s="23" t="n">
        <v>154</v>
      </c>
      <c r="I76" s="22" t="s">
        <v>45</v>
      </c>
      <c r="J76" s="22" t="s">
        <v>42</v>
      </c>
      <c r="K76" s="0"/>
      <c r="L76" s="24" t="n">
        <f aca="false">IF(D76&gt;$E$3,$E$3,D76)</f>
        <v>0</v>
      </c>
      <c r="M76" s="37" t="n">
        <v>0.26</v>
      </c>
      <c r="N76" s="37" t="n">
        <v>0.28</v>
      </c>
      <c r="O76" s="38" t="n">
        <f aca="false">E76*12</f>
        <v>0</v>
      </c>
      <c r="P76" s="24" t="n">
        <f aca="false">O76*((($B$2-A76)+1)/(($B$2-$B$1)+1))</f>
        <v>0</v>
      </c>
      <c r="Q76" s="26" t="n">
        <f aca="false">ROUNDUP(P76,0)</f>
        <v>0</v>
      </c>
      <c r="R76" s="24" t="n">
        <f aca="false">E76*12</f>
        <v>0</v>
      </c>
      <c r="S76" s="26" t="n">
        <f aca="false">ROUNDUP(R76,0)</f>
        <v>0</v>
      </c>
      <c r="T76" s="27" t="n">
        <f aca="false">($C76-$L76)*$M76</f>
        <v>8750.56</v>
      </c>
      <c r="U76" s="27" t="n">
        <f aca="false">ROUNDDOWN(T76,0)</f>
        <v>8750</v>
      </c>
      <c r="V76" s="27" t="n">
        <f aca="false">U76*(($A76-$B$1))/(($B$2-$B$1+1))</f>
        <v>1390.41095890411</v>
      </c>
      <c r="W76" s="27" t="n">
        <f aca="false">ROUNDUP(V76,0)</f>
        <v>1391</v>
      </c>
      <c r="X76" s="27" t="n">
        <f aca="false">U76-W76-Q76</f>
        <v>7359</v>
      </c>
      <c r="Y76" s="26" t="n">
        <f aca="false">IF(X76&lt;0,0,(ROUNDDOWN(X76,0)))</f>
        <v>7359</v>
      </c>
      <c r="Z76" s="27" t="n">
        <f aca="false">((($C76-$L76)*AH76))</f>
        <v>9423.68</v>
      </c>
      <c r="AA76" s="27" t="n">
        <f aca="false">ROUNDDOWN(Z76,0)</f>
        <v>9423</v>
      </c>
      <c r="AB76" s="27" t="n">
        <f aca="false">AA76-S76</f>
        <v>9423</v>
      </c>
      <c r="AC76" s="26" t="n">
        <f aca="false">IF(AB76&lt;0,0,(ROUNDDOWN(AB76,0)))</f>
        <v>9423</v>
      </c>
      <c r="AD76" s="24" t="n">
        <f aca="false">($E$1*M76)*((($B$2-$A76)+1)/(($B$2-$B$1+1)))</f>
        <v>4745.46301369863</v>
      </c>
      <c r="AE76" s="26" t="n">
        <f aca="false">ROUNDDOWN(AD76,0)</f>
        <v>4745</v>
      </c>
      <c r="AF76" s="24" t="n">
        <f aca="false">($G$1*AH76)</f>
        <v>6188</v>
      </c>
      <c r="AG76" s="26" t="n">
        <f aca="false">ROUNDDOWN(AF76,0)</f>
        <v>6188</v>
      </c>
      <c r="AH76" s="25" t="n">
        <f aca="false">IF((ISBLANK(N76)),M76,N76)</f>
        <v>0.28</v>
      </c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5.75" hidden="false" customHeight="false" outlineLevel="0" collapsed="false">
      <c r="A77" s="18" t="n">
        <v>41735</v>
      </c>
      <c r="B77" s="19" t="n">
        <v>40854</v>
      </c>
      <c r="C77" s="20" t="n">
        <v>44876</v>
      </c>
      <c r="D77" s="20" t="n">
        <v>99</v>
      </c>
      <c r="E77" s="20" t="n">
        <v>0</v>
      </c>
      <c r="F77" s="21" t="s">
        <v>43</v>
      </c>
      <c r="G77" s="22" t="s">
        <v>47</v>
      </c>
      <c r="H77" s="23"/>
      <c r="I77" s="22"/>
      <c r="J77" s="22"/>
      <c r="K77" s="0"/>
      <c r="L77" s="24" t="n">
        <f aca="false">IF(D77&gt;$E$3,$E$3,D77)</f>
        <v>99</v>
      </c>
      <c r="M77" s="37" t="n">
        <v>0</v>
      </c>
      <c r="N77" s="37" t="n">
        <v>0.05</v>
      </c>
      <c r="O77" s="38" t="n">
        <f aca="false">E77*12</f>
        <v>0</v>
      </c>
      <c r="P77" s="24" t="n">
        <f aca="false">O77*((($B$2-A77)+1)/(($B$2-$B$1)+1))</f>
        <v>0</v>
      </c>
      <c r="Q77" s="26" t="n">
        <f aca="false">ROUNDUP(P77,0)</f>
        <v>0</v>
      </c>
      <c r="R77" s="24" t="n">
        <f aca="false">E77*12</f>
        <v>0</v>
      </c>
      <c r="S77" s="26" t="n">
        <f aca="false">ROUNDUP(R77,0)</f>
        <v>0</v>
      </c>
      <c r="T77" s="27" t="n">
        <f aca="false">($C77-$L77)*$M77</f>
        <v>0</v>
      </c>
      <c r="U77" s="27" t="n">
        <f aca="false">ROUNDDOWN(T77,0)</f>
        <v>0</v>
      </c>
      <c r="V77" s="27" t="n">
        <f aca="false">U77*(($A77-$B$1))/(($B$2-$B$1+1))</f>
        <v>0</v>
      </c>
      <c r="W77" s="27" t="n">
        <f aca="false">ROUNDUP(V77,0)</f>
        <v>0</v>
      </c>
      <c r="X77" s="27" t="n">
        <f aca="false">U77-W77-Q77</f>
        <v>0</v>
      </c>
      <c r="Y77" s="26" t="n">
        <f aca="false">IF(X77&lt;0,0,(ROUNDDOWN(X77,0)))</f>
        <v>0</v>
      </c>
      <c r="Z77" s="27" t="n">
        <f aca="false">((($C77-$L77)*AH77))</f>
        <v>2238.85</v>
      </c>
      <c r="AA77" s="27" t="n">
        <f aca="false">ROUNDDOWN(Z77,0)</f>
        <v>2238</v>
      </c>
      <c r="AB77" s="27" t="n">
        <f aca="false">AA77-S77</f>
        <v>2238</v>
      </c>
      <c r="AC77" s="26" t="n">
        <f aca="false">IF(AB77&lt;0,0,(ROUNDDOWN(AB77,0)))</f>
        <v>2238</v>
      </c>
      <c r="AD77" s="24"/>
      <c r="AE77" s="0"/>
      <c r="AF77" s="24"/>
      <c r="AG77" s="0"/>
      <c r="AH77" s="25" t="n">
        <f aca="false">IF((ISBLANK(N77)),M77,N77)</f>
        <v>0.05</v>
      </c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5.75" hidden="false" customHeight="false" outlineLevel="0" collapsed="false">
      <c r="A78" s="18" t="n">
        <v>41761</v>
      </c>
      <c r="B78" s="28" t="n">
        <v>35797</v>
      </c>
      <c r="C78" s="20" t="n">
        <v>25446</v>
      </c>
      <c r="D78" s="20" t="n">
        <v>0</v>
      </c>
      <c r="E78" s="20" t="n">
        <v>15</v>
      </c>
      <c r="F78" s="21" t="s">
        <v>43</v>
      </c>
      <c r="G78" s="22" t="s">
        <v>40</v>
      </c>
      <c r="H78" s="23"/>
      <c r="I78" s="22" t="s">
        <v>41</v>
      </c>
      <c r="J78" s="22" t="s">
        <v>42</v>
      </c>
      <c r="K78" s="0"/>
      <c r="L78" s="24" t="n">
        <f aca="false">IF(D78&gt;$E$3,$E$3,D78)</f>
        <v>0</v>
      </c>
      <c r="M78" s="37" t="n">
        <v>0.15</v>
      </c>
      <c r="N78" s="37" t="n">
        <v>0.15</v>
      </c>
      <c r="O78" s="38" t="n">
        <f aca="false">E78*12</f>
        <v>180</v>
      </c>
      <c r="P78" s="24" t="n">
        <f aca="false">O78*((($B$2-A78)+1)/(($B$2-$B$1)+1))</f>
        <v>167.178082191781</v>
      </c>
      <c r="Q78" s="26" t="n">
        <f aca="false">ROUNDUP(P78,0)</f>
        <v>168</v>
      </c>
      <c r="R78" s="24" t="n">
        <f aca="false">E78*12</f>
        <v>180</v>
      </c>
      <c r="S78" s="26" t="n">
        <f aca="false">ROUNDUP(R78,0)</f>
        <v>180</v>
      </c>
      <c r="T78" s="27" t="n">
        <f aca="false">($C78-$L78)*$M78</f>
        <v>3816.9</v>
      </c>
      <c r="U78" s="27" t="n">
        <f aca="false">ROUNDDOWN(T78,0)</f>
        <v>3816</v>
      </c>
      <c r="V78" s="27" t="n">
        <f aca="false">U78*(($A78-$B$1))/(($B$2-$B$1+1))</f>
        <v>271.824657534247</v>
      </c>
      <c r="W78" s="27" t="n">
        <f aca="false">ROUNDUP(V78,0)</f>
        <v>272</v>
      </c>
      <c r="X78" s="27" t="n">
        <f aca="false">U78-W78-Q78</f>
        <v>3376</v>
      </c>
      <c r="Y78" s="26" t="n">
        <f aca="false">IF(X78&lt;0,0,(ROUNDDOWN(X78,0)))</f>
        <v>3376</v>
      </c>
      <c r="Z78" s="27" t="n">
        <f aca="false">((($C78-$L78)*AH78))</f>
        <v>3816.9</v>
      </c>
      <c r="AA78" s="27" t="n">
        <f aca="false">ROUNDDOWN(Z78,0)</f>
        <v>3816</v>
      </c>
      <c r="AB78" s="27" t="n">
        <f aca="false">AA78-S78</f>
        <v>3636</v>
      </c>
      <c r="AC78" s="26" t="n">
        <f aca="false">IF(AB78&lt;0,0,(ROUNDDOWN(AB78,0)))</f>
        <v>3636</v>
      </c>
      <c r="AD78" s="24" t="n">
        <f aca="false">($E$1*M78)*((($B$2-$A78)+1)/(($B$2-$B$1+1)))</f>
        <v>3023.13698630137</v>
      </c>
      <c r="AE78" s="26" t="n">
        <f aca="false">ROUNDDOWN(AD78,0)</f>
        <v>3023</v>
      </c>
      <c r="AF78" s="24" t="n">
        <f aca="false">($G$1*AH78)</f>
        <v>3315</v>
      </c>
      <c r="AG78" s="26" t="n">
        <f aca="false">ROUNDDOWN(AF78,0)</f>
        <v>3315</v>
      </c>
      <c r="AH78" s="25" t="n">
        <f aca="false">IF((ISBLANK(N78)),M78,N78)</f>
        <v>0.15</v>
      </c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5.75" hidden="false" customHeight="false" outlineLevel="0" collapsed="false">
      <c r="A79" s="18" t="n">
        <v>41793</v>
      </c>
      <c r="B79" s="28" t="n">
        <v>36161</v>
      </c>
      <c r="C79" s="20" t="n">
        <v>33656</v>
      </c>
      <c r="D79" s="20" t="n">
        <v>372</v>
      </c>
      <c r="E79" s="20" t="n">
        <v>0</v>
      </c>
      <c r="F79" s="21" t="s">
        <v>43</v>
      </c>
      <c r="G79" s="22" t="s">
        <v>40</v>
      </c>
      <c r="H79" s="23"/>
      <c r="I79" s="22" t="s">
        <v>44</v>
      </c>
      <c r="J79" s="22" t="s">
        <v>42</v>
      </c>
      <c r="K79" s="0"/>
      <c r="L79" s="24" t="n">
        <f aca="false">IF(D79&gt;$E$3,$E$3,D79)</f>
        <v>372</v>
      </c>
      <c r="M79" s="37" t="n">
        <v>0.25</v>
      </c>
      <c r="N79" s="37" t="n">
        <v>0.25</v>
      </c>
      <c r="O79" s="38" t="n">
        <f aca="false">E79*12</f>
        <v>0</v>
      </c>
      <c r="P79" s="24" t="n">
        <f aca="false">O79*((($B$2-A79)+1)/(($B$2-$B$1)+1))</f>
        <v>0</v>
      </c>
      <c r="Q79" s="26" t="n">
        <f aca="false">ROUNDUP(P79,0)</f>
        <v>0</v>
      </c>
      <c r="R79" s="24" t="n">
        <f aca="false">E79*12</f>
        <v>0</v>
      </c>
      <c r="S79" s="26" t="n">
        <f aca="false">ROUNDUP(R79,0)</f>
        <v>0</v>
      </c>
      <c r="T79" s="27" t="n">
        <f aca="false">($C79-$L79)*$M79</f>
        <v>8321</v>
      </c>
      <c r="U79" s="27" t="n">
        <f aca="false">ROUNDDOWN(T79,0)</f>
        <v>8321</v>
      </c>
      <c r="V79" s="27" t="n">
        <f aca="false">U79*(($A79-$B$1))/(($B$2-$B$1+1))</f>
        <v>1322.24109589041</v>
      </c>
      <c r="W79" s="27" t="n">
        <f aca="false">ROUNDUP(V79,0)</f>
        <v>1323</v>
      </c>
      <c r="X79" s="27" t="n">
        <f aca="false">U79-W79-Q79</f>
        <v>6998</v>
      </c>
      <c r="Y79" s="26" t="n">
        <f aca="false">IF(X79&lt;0,0,(ROUNDDOWN(X79,0)))</f>
        <v>6998</v>
      </c>
      <c r="Z79" s="27" t="n">
        <f aca="false">((($C79-$L79)*AH79))</f>
        <v>8321</v>
      </c>
      <c r="AA79" s="27" t="n">
        <f aca="false">ROUNDDOWN(Z79,0)</f>
        <v>8321</v>
      </c>
      <c r="AB79" s="27" t="n">
        <f aca="false">AA79-S79</f>
        <v>8321</v>
      </c>
      <c r="AC79" s="26" t="n">
        <f aca="false">IF(AB79&lt;0,0,(ROUNDDOWN(AB79,0)))</f>
        <v>8321</v>
      </c>
      <c r="AD79" s="24" t="n">
        <f aca="false">($E$1*M79)*((($B$2-$A79)+1)/(($B$2-$B$1+1)))</f>
        <v>4562.94520547945</v>
      </c>
      <c r="AE79" s="26" t="n">
        <f aca="false">ROUNDDOWN(AD79,0)</f>
        <v>4562</v>
      </c>
      <c r="AF79" s="24" t="n">
        <f aca="false">($G$1*AH79)</f>
        <v>5525</v>
      </c>
      <c r="AG79" s="26" t="n">
        <f aca="false">ROUNDDOWN(AF79,0)</f>
        <v>5525</v>
      </c>
      <c r="AH79" s="25" t="n">
        <f aca="false">IF((ISBLANK(N79)),M79,N79)</f>
        <v>0.25</v>
      </c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5.75" hidden="false" customHeight="false" outlineLevel="0" collapsed="false">
      <c r="A80" s="18" t="n">
        <v>41824</v>
      </c>
      <c r="B80" s="19" t="n">
        <v>41275</v>
      </c>
      <c r="C80" s="20" t="n">
        <v>51423</v>
      </c>
      <c r="D80" s="20" t="n">
        <v>123</v>
      </c>
      <c r="E80" s="20" t="n">
        <v>100</v>
      </c>
      <c r="F80" s="21" t="s">
        <v>43</v>
      </c>
      <c r="G80" s="22" t="s">
        <v>40</v>
      </c>
      <c r="H80" s="23"/>
      <c r="I80" s="22" t="s">
        <v>48</v>
      </c>
      <c r="J80" s="22" t="s">
        <v>42</v>
      </c>
      <c r="K80" s="0"/>
      <c r="L80" s="24" t="n">
        <f aca="false">IF(D80&gt;$E$3,$E$3,D80)</f>
        <v>123</v>
      </c>
      <c r="M80" s="37" t="n">
        <v>0.35</v>
      </c>
      <c r="N80" s="37" t="n">
        <v>0.37</v>
      </c>
      <c r="O80" s="38" t="n">
        <f aca="false">E80*12</f>
        <v>1200</v>
      </c>
      <c r="P80" s="24" t="n">
        <f aca="false">O80*((($B$2-A80)+1)/(($B$2-$B$1)+1))</f>
        <v>907.397260273973</v>
      </c>
      <c r="Q80" s="26" t="n">
        <f aca="false">ROUNDUP(P80,0)</f>
        <v>908</v>
      </c>
      <c r="R80" s="24" t="n">
        <f aca="false">E80*12</f>
        <v>1200</v>
      </c>
      <c r="S80" s="26" t="n">
        <f aca="false">ROUNDUP(R80,0)</f>
        <v>1200</v>
      </c>
      <c r="T80" s="27" t="n">
        <f aca="false">($C80-$L80)*$M80</f>
        <v>17955</v>
      </c>
      <c r="U80" s="27" t="n">
        <f aca="false">ROUNDDOWN(T80,0)</f>
        <v>17955</v>
      </c>
      <c r="V80" s="27" t="n">
        <f aca="false">U80*(($A80-$B$1))/(($B$2-$B$1+1))</f>
        <v>4378.06849315068</v>
      </c>
      <c r="W80" s="27" t="n">
        <f aca="false">ROUNDUP(V80,0)</f>
        <v>4379</v>
      </c>
      <c r="X80" s="27" t="n">
        <f aca="false">U80-W80-Q80</f>
        <v>12668</v>
      </c>
      <c r="Y80" s="26" t="n">
        <f aca="false">IF(X80&lt;0,0,(ROUNDDOWN(X80,0)))</f>
        <v>12668</v>
      </c>
      <c r="Z80" s="27" t="n">
        <f aca="false">((($C80-$L80)*AH80))</f>
        <v>18981</v>
      </c>
      <c r="AA80" s="27" t="n">
        <f aca="false">ROUNDDOWN(Z80,0)</f>
        <v>18981</v>
      </c>
      <c r="AB80" s="27" t="n">
        <f aca="false">AA80-S80</f>
        <v>17781</v>
      </c>
      <c r="AC80" s="26" t="n">
        <f aca="false">IF(AB80&lt;0,0,(ROUNDDOWN(AB80,0)))</f>
        <v>17781</v>
      </c>
      <c r="AD80" s="24" t="n">
        <f aca="false">($E$1*M80)*((($B$2-$A80)+1)/(($B$2-$B$1+1)))</f>
        <v>5743.06849315069</v>
      </c>
      <c r="AE80" s="26" t="n">
        <f aca="false">ROUNDDOWN(AD80,0)</f>
        <v>5743</v>
      </c>
      <c r="AF80" s="24" t="n">
        <f aca="false">($G$1*AH80)</f>
        <v>8177</v>
      </c>
      <c r="AG80" s="26" t="n">
        <f aca="false">ROUNDDOWN(AF80,0)</f>
        <v>8177</v>
      </c>
      <c r="AH80" s="25" t="n">
        <f aca="false">IF((ISBLANK(N80)),M80,N80)</f>
        <v>0.37</v>
      </c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.75" hidden="false" customHeight="false" outlineLevel="0" collapsed="false">
      <c r="A81" s="18" t="n">
        <v>41856</v>
      </c>
      <c r="B81" s="19" t="n">
        <v>41275</v>
      </c>
      <c r="C81" s="20" t="n">
        <v>67545</v>
      </c>
      <c r="D81" s="20" t="n">
        <v>99</v>
      </c>
      <c r="E81" s="20" t="n">
        <v>0</v>
      </c>
      <c r="F81" s="21" t="s">
        <v>43</v>
      </c>
      <c r="G81" s="22" t="s">
        <v>46</v>
      </c>
      <c r="H81" s="23"/>
      <c r="I81" s="22" t="s">
        <v>41</v>
      </c>
      <c r="J81" s="22" t="s">
        <v>42</v>
      </c>
      <c r="K81" s="0"/>
      <c r="L81" s="24" t="n">
        <f aca="false">IF(D81&gt;$E$3,$E$3,D81)</f>
        <v>99</v>
      </c>
      <c r="M81" s="37" t="n">
        <v>0.18</v>
      </c>
      <c r="N81" s="37" t="n">
        <v>0.18</v>
      </c>
      <c r="O81" s="38" t="n">
        <f aca="false">E81*12</f>
        <v>0</v>
      </c>
      <c r="P81" s="24" t="n">
        <f aca="false">O81*((($B$2-A81)+1)/(($B$2-$B$1)+1))</f>
        <v>0</v>
      </c>
      <c r="Q81" s="26" t="n">
        <f aca="false">ROUNDUP(P81,0)</f>
        <v>0</v>
      </c>
      <c r="R81" s="24" t="n">
        <f aca="false">E81*12</f>
        <v>0</v>
      </c>
      <c r="S81" s="26" t="n">
        <f aca="false">ROUNDUP(R81,0)</f>
        <v>0</v>
      </c>
      <c r="T81" s="27" t="n">
        <f aca="false">($C81-$L81)*$M81</f>
        <v>12140.28</v>
      </c>
      <c r="U81" s="27" t="n">
        <f aca="false">ROUNDDOWN(T81,0)</f>
        <v>12140</v>
      </c>
      <c r="V81" s="27" t="n">
        <f aca="false">U81*(($A81-$B$1))/(($B$2-$B$1+1))</f>
        <v>4024.49315068493</v>
      </c>
      <c r="W81" s="27" t="n">
        <f aca="false">ROUNDUP(V81,0)</f>
        <v>4025</v>
      </c>
      <c r="X81" s="27" t="n">
        <f aca="false">U81-W81-Q81</f>
        <v>8115</v>
      </c>
      <c r="Y81" s="26" t="n">
        <f aca="false">IF(X81&lt;0,0,(ROUNDDOWN(X81,0)))</f>
        <v>8115</v>
      </c>
      <c r="Z81" s="27" t="n">
        <f aca="false">((($C81-$L81)*AH81))</f>
        <v>12140.28</v>
      </c>
      <c r="AA81" s="27" t="n">
        <f aca="false">ROUNDDOWN(Z81,0)</f>
        <v>12140</v>
      </c>
      <c r="AB81" s="27" t="n">
        <f aca="false">AA81-S81</f>
        <v>12140</v>
      </c>
      <c r="AC81" s="26" t="n">
        <f aca="false">IF(AB81&lt;0,0,(ROUNDDOWN(AB81,0)))</f>
        <v>12140</v>
      </c>
      <c r="AD81" s="24" t="n">
        <f aca="false">($E$1*M81)*((($B$2-$A81)+1)/(($B$2-$B$1+1)))</f>
        <v>2611.13424657534</v>
      </c>
      <c r="AE81" s="26" t="n">
        <f aca="false">ROUNDDOWN(AD81,0)</f>
        <v>2611</v>
      </c>
      <c r="AF81" s="24" t="n">
        <f aca="false">($G$1*AH81)</f>
        <v>3978</v>
      </c>
      <c r="AG81" s="26" t="n">
        <f aca="false">ROUNDDOWN(AF81,0)</f>
        <v>3978</v>
      </c>
      <c r="AH81" s="25" t="n">
        <f aca="false">IF((ISBLANK(N81)),M81,N81)</f>
        <v>0.18</v>
      </c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5.75" hidden="false" customHeight="false" outlineLevel="0" collapsed="false">
      <c r="A82" s="18" t="n">
        <v>41888</v>
      </c>
      <c r="B82" s="19" t="n">
        <v>41275</v>
      </c>
      <c r="C82" s="20" t="n">
        <v>44765</v>
      </c>
      <c r="D82" s="20" t="n">
        <v>5456</v>
      </c>
      <c r="E82" s="20" t="n">
        <v>15</v>
      </c>
      <c r="F82" s="21" t="s">
        <v>43</v>
      </c>
      <c r="G82" s="22" t="s">
        <v>46</v>
      </c>
      <c r="H82" s="23"/>
      <c r="I82" s="22" t="s">
        <v>44</v>
      </c>
      <c r="J82" s="22" t="s">
        <v>42</v>
      </c>
      <c r="K82" s="0"/>
      <c r="L82" s="24" t="n">
        <f aca="false">IF(D82&gt;$E$3,$E$3,D82)</f>
        <v>5000</v>
      </c>
      <c r="M82" s="37" t="n">
        <v>0.28</v>
      </c>
      <c r="N82" s="37" t="n">
        <v>0.28</v>
      </c>
      <c r="O82" s="38" t="n">
        <f aca="false">E82*12</f>
        <v>180</v>
      </c>
      <c r="P82" s="24" t="n">
        <f aca="false">O82*((($B$2-A82)+1)/(($B$2-$B$1)+1))</f>
        <v>104.547945205479</v>
      </c>
      <c r="Q82" s="26" t="n">
        <f aca="false">ROUNDUP(P82,0)</f>
        <v>105</v>
      </c>
      <c r="R82" s="24" t="n">
        <f aca="false">E82*12</f>
        <v>180</v>
      </c>
      <c r="S82" s="26" t="n">
        <f aca="false">ROUNDUP(R82,0)</f>
        <v>180</v>
      </c>
      <c r="T82" s="27" t="n">
        <f aca="false">($C82-$L82)*$M82</f>
        <v>11134.2</v>
      </c>
      <c r="U82" s="27" t="n">
        <f aca="false">ROUNDDOWN(T82,0)</f>
        <v>11134</v>
      </c>
      <c r="V82" s="27" t="n">
        <f aca="false">U82*(($A82-$B$1))/(($B$2-$B$1+1))</f>
        <v>4667.12876712329</v>
      </c>
      <c r="W82" s="27" t="n">
        <f aca="false">ROUNDUP(V82,0)</f>
        <v>4668</v>
      </c>
      <c r="X82" s="27" t="n">
        <f aca="false">U82-W82-Q82</f>
        <v>6361</v>
      </c>
      <c r="Y82" s="26" t="n">
        <f aca="false">IF(X82&lt;0,0,(ROUNDDOWN(X82,0)))</f>
        <v>6361</v>
      </c>
      <c r="Z82" s="27" t="n">
        <f aca="false">((($C82-$L82)*AH82))</f>
        <v>11134.2</v>
      </c>
      <c r="AA82" s="27" t="n">
        <f aca="false">ROUNDDOWN(Z82,0)</f>
        <v>11134</v>
      </c>
      <c r="AB82" s="27" t="n">
        <f aca="false">AA82-S82</f>
        <v>10954</v>
      </c>
      <c r="AC82" s="26" t="n">
        <f aca="false">IF(AB82&lt;0,0,(ROUNDDOWN(AB82,0)))</f>
        <v>10954</v>
      </c>
      <c r="AD82" s="24" t="n">
        <f aca="false">($E$1*M82)*((($B$2-$A82)+1)/(($B$2-$B$1+1)))</f>
        <v>3529.07397260274</v>
      </c>
      <c r="AE82" s="26" t="n">
        <f aca="false">ROUNDDOWN(AD82,0)</f>
        <v>3529</v>
      </c>
      <c r="AF82" s="24" t="n">
        <f aca="false">($G$1*AH82)</f>
        <v>6188</v>
      </c>
      <c r="AG82" s="26" t="n">
        <f aca="false">ROUNDDOWN(AF82,0)</f>
        <v>6188</v>
      </c>
      <c r="AH82" s="25" t="n">
        <f aca="false">IF((ISBLANK(N82)),M82,N82)</f>
        <v>0.28</v>
      </c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5.75" hidden="false" customHeight="false" outlineLevel="0" collapsed="false">
      <c r="A83" s="18" t="n">
        <v>41919</v>
      </c>
      <c r="B83" s="28" t="n">
        <v>35797</v>
      </c>
      <c r="C83" s="20" t="n">
        <v>51423</v>
      </c>
      <c r="D83" s="20" t="n">
        <v>0</v>
      </c>
      <c r="E83" s="20" t="n">
        <v>0</v>
      </c>
      <c r="F83" s="21" t="s">
        <v>43</v>
      </c>
      <c r="G83" s="22" t="s">
        <v>46</v>
      </c>
      <c r="H83" s="23"/>
      <c r="I83" s="22" t="s">
        <v>48</v>
      </c>
      <c r="J83" s="22" t="s">
        <v>42</v>
      </c>
      <c r="K83" s="0"/>
      <c r="L83" s="24" t="n">
        <f aca="false">IF(D83&gt;$E$3,$E$3,D83)</f>
        <v>0</v>
      </c>
      <c r="M83" s="37" t="n">
        <v>0.35</v>
      </c>
      <c r="N83" s="37" t="n">
        <v>0.37</v>
      </c>
      <c r="O83" s="38" t="n">
        <f aca="false">E83*12</f>
        <v>0</v>
      </c>
      <c r="P83" s="24" t="n">
        <f aca="false">O83*((($B$2-A83)+1)/(($B$2-$B$1)+1))</f>
        <v>0</v>
      </c>
      <c r="Q83" s="26" t="n">
        <f aca="false">ROUNDUP(P83,0)</f>
        <v>0</v>
      </c>
      <c r="R83" s="24" t="n">
        <f aca="false">E83*12</f>
        <v>0</v>
      </c>
      <c r="S83" s="26" t="n">
        <f aca="false">ROUNDUP(R83,0)</f>
        <v>0</v>
      </c>
      <c r="T83" s="27" t="n">
        <f aca="false">($C83-$L83)*$M83</f>
        <v>17998.05</v>
      </c>
      <c r="U83" s="27" t="n">
        <f aca="false">ROUNDDOWN(T83,0)</f>
        <v>17998</v>
      </c>
      <c r="V83" s="27" t="n">
        <f aca="false">U83*(($A83-$B$1))/(($B$2-$B$1+1))</f>
        <v>9072.96438356164</v>
      </c>
      <c r="W83" s="27" t="n">
        <f aca="false">ROUNDUP(V83,0)</f>
        <v>9073</v>
      </c>
      <c r="X83" s="27" t="n">
        <f aca="false">U83-W83-Q83</f>
        <v>8925</v>
      </c>
      <c r="Y83" s="26" t="n">
        <f aca="false">IF(X83&lt;0,0,(ROUNDDOWN(X83,0)))</f>
        <v>8925</v>
      </c>
      <c r="Z83" s="27" t="n">
        <f aca="false">((($C83-$L83)*AH83))</f>
        <v>19026.51</v>
      </c>
      <c r="AA83" s="27" t="n">
        <f aca="false">ROUNDDOWN(Z83,0)</f>
        <v>19026</v>
      </c>
      <c r="AB83" s="27" t="n">
        <f aca="false">AA83-S83</f>
        <v>19026</v>
      </c>
      <c r="AC83" s="26" t="n">
        <f aca="false">IF(AB83&lt;0,0,(ROUNDDOWN(AB83,0)))</f>
        <v>19026</v>
      </c>
      <c r="AD83" s="24" t="n">
        <f aca="false">($E$1*M83)*((($B$2-$A83)+1)/(($B$2-$B$1+1)))</f>
        <v>3766.28767123288</v>
      </c>
      <c r="AE83" s="26" t="n">
        <f aca="false">ROUNDDOWN(AD83,0)</f>
        <v>3766</v>
      </c>
      <c r="AF83" s="24" t="n">
        <f aca="false">($G$1*AH83)</f>
        <v>8177</v>
      </c>
      <c r="AG83" s="26" t="n">
        <f aca="false">ROUNDDOWN(AF83,0)</f>
        <v>8177</v>
      </c>
      <c r="AH83" s="25" t="n">
        <f aca="false">IF((ISBLANK(N83)),M83,N83)</f>
        <v>0.37</v>
      </c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5.75" hidden="false" customHeight="false" outlineLevel="0" collapsed="false">
      <c r="A84" s="18" t="n">
        <v>41761</v>
      </c>
      <c r="B84" s="19" t="n">
        <v>32874</v>
      </c>
      <c r="C84" s="20" t="n">
        <v>25446</v>
      </c>
      <c r="D84" s="20" t="n">
        <v>0</v>
      </c>
      <c r="E84" s="20" t="n">
        <v>90</v>
      </c>
      <c r="F84" s="21" t="s">
        <v>43</v>
      </c>
      <c r="G84" s="22" t="s">
        <v>40</v>
      </c>
      <c r="H84" s="23"/>
      <c r="I84" s="22" t="s">
        <v>41</v>
      </c>
      <c r="J84" s="22" t="s">
        <v>42</v>
      </c>
      <c r="K84" s="0"/>
      <c r="L84" s="24" t="n">
        <f aca="false">IF(D84&gt;$E$3,$E$3,D84)</f>
        <v>0</v>
      </c>
      <c r="M84" s="25" t="n">
        <v>0.15</v>
      </c>
      <c r="N84" s="37" t="n">
        <v>0.15</v>
      </c>
      <c r="O84" s="38" t="n">
        <f aca="false">E84*12</f>
        <v>1080</v>
      </c>
      <c r="P84" s="24" t="n">
        <f aca="false">O84*((($B$2-A84)+1)/(($B$2-$B$1)+1))</f>
        <v>1003.06849315068</v>
      </c>
      <c r="Q84" s="26" t="n">
        <f aca="false">ROUNDUP(P84,0)</f>
        <v>1004</v>
      </c>
      <c r="R84" s="24" t="n">
        <f aca="false">E84*12</f>
        <v>1080</v>
      </c>
      <c r="S84" s="26" t="n">
        <f aca="false">ROUNDUP(R84,0)</f>
        <v>1080</v>
      </c>
      <c r="T84" s="27" t="n">
        <f aca="false">($C84-$L84)*$M84</f>
        <v>3816.9</v>
      </c>
      <c r="U84" s="27" t="n">
        <f aca="false">ROUNDDOWN(T84,0)</f>
        <v>3816</v>
      </c>
      <c r="V84" s="27" t="n">
        <f aca="false">U84*(($A84-$B$1))/(($B$2-$B$1+1))</f>
        <v>271.824657534247</v>
      </c>
      <c r="W84" s="27" t="n">
        <f aca="false">ROUNDUP(V84,0)</f>
        <v>272</v>
      </c>
      <c r="X84" s="27" t="n">
        <f aca="false">U84-W84-Q84</f>
        <v>2540</v>
      </c>
      <c r="Y84" s="26" t="n">
        <f aca="false">IF(X84&lt;0,0,(ROUNDDOWN(X84,0)))</f>
        <v>2540</v>
      </c>
      <c r="Z84" s="27" t="n">
        <f aca="false">((($C84-$L84)*AH84))</f>
        <v>3816.9</v>
      </c>
      <c r="AA84" s="27" t="n">
        <f aca="false">ROUNDDOWN(Z84,0)</f>
        <v>3816</v>
      </c>
      <c r="AB84" s="27" t="n">
        <f aca="false">AA84-S84</f>
        <v>2736</v>
      </c>
      <c r="AC84" s="26" t="n">
        <f aca="false">IF(AB84&lt;0,0,(ROUNDDOWN(AB84,0)))</f>
        <v>2736</v>
      </c>
      <c r="AD84" s="24" t="n">
        <f aca="false">($E$1*M84)*((($B$2-$A84)+1)/(($B$2-$B$1+1)))</f>
        <v>3023.13698630137</v>
      </c>
      <c r="AE84" s="26" t="n">
        <f aca="false">ROUNDDOWN(AD84,0)</f>
        <v>3023</v>
      </c>
      <c r="AF84" s="24" t="n">
        <f aca="false">($G$1*AH84)</f>
        <v>3315</v>
      </c>
      <c r="AG84" s="26" t="n">
        <f aca="false">ROUNDDOWN(AF84,0)</f>
        <v>3315</v>
      </c>
      <c r="AH84" s="25" t="n">
        <f aca="false">IF((ISBLANK(N84)),M84,N84)</f>
        <v>0.15</v>
      </c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5.75" hidden="false" customHeight="false" outlineLevel="0" collapsed="false">
      <c r="A85" s="18" t="n">
        <v>41793</v>
      </c>
      <c r="B85" s="19" t="n">
        <v>35795</v>
      </c>
      <c r="C85" s="20" t="n">
        <v>33656</v>
      </c>
      <c r="D85" s="20" t="n">
        <v>147</v>
      </c>
      <c r="E85" s="20" t="n">
        <v>0</v>
      </c>
      <c r="F85" s="21" t="s">
        <v>43</v>
      </c>
      <c r="G85" s="22" t="s">
        <v>40</v>
      </c>
      <c r="H85" s="23"/>
      <c r="I85" s="22" t="s">
        <v>44</v>
      </c>
      <c r="J85" s="22" t="s">
        <v>42</v>
      </c>
      <c r="K85" s="0"/>
      <c r="L85" s="24" t="n">
        <f aca="false">IF(D85&gt;$E$3,$E$3,D85)</f>
        <v>147</v>
      </c>
      <c r="M85" s="25" t="n">
        <v>0.22</v>
      </c>
      <c r="N85" s="37" t="n">
        <v>0.22</v>
      </c>
      <c r="O85" s="38" t="n">
        <f aca="false">E85*12</f>
        <v>0</v>
      </c>
      <c r="P85" s="24" t="n">
        <f aca="false">O85*((($B$2-A85)+1)/(($B$2-$B$1)+1))</f>
        <v>0</v>
      </c>
      <c r="Q85" s="26" t="n">
        <f aca="false">ROUNDUP(P85,0)</f>
        <v>0</v>
      </c>
      <c r="R85" s="24" t="n">
        <f aca="false">E85*12</f>
        <v>0</v>
      </c>
      <c r="S85" s="26" t="n">
        <f aca="false">ROUNDUP(R85,0)</f>
        <v>0</v>
      </c>
      <c r="T85" s="27" t="n">
        <f aca="false">($C85-$L85)*$M85</f>
        <v>7371.98</v>
      </c>
      <c r="U85" s="27" t="n">
        <f aca="false">ROUNDDOWN(T85,0)</f>
        <v>7371</v>
      </c>
      <c r="V85" s="27" t="n">
        <f aca="false">U85*(($A85-$B$1))/(($B$2-$B$1+1))</f>
        <v>1171.28219178082</v>
      </c>
      <c r="W85" s="27" t="n">
        <f aca="false">ROUNDUP(V85,0)</f>
        <v>1172</v>
      </c>
      <c r="X85" s="27" t="n">
        <f aca="false">U85-W85-Q85</f>
        <v>6199</v>
      </c>
      <c r="Y85" s="26" t="n">
        <f aca="false">IF(X85&lt;0,0,(ROUNDDOWN(X85,0)))</f>
        <v>6199</v>
      </c>
      <c r="Z85" s="27" t="n">
        <f aca="false">((($C85-$L85)*AH85))</f>
        <v>7371.98</v>
      </c>
      <c r="AA85" s="27" t="n">
        <f aca="false">ROUNDDOWN(Z85,0)</f>
        <v>7371</v>
      </c>
      <c r="AB85" s="27" t="n">
        <f aca="false">AA85-S85</f>
        <v>7371</v>
      </c>
      <c r="AC85" s="26" t="n">
        <f aca="false">IF(AB85&lt;0,0,(ROUNDDOWN(AB85,0)))</f>
        <v>7371</v>
      </c>
      <c r="AD85" s="24" t="n">
        <f aca="false">($E$1*M85)*((($B$2-$A85)+1)/(($B$2-$B$1+1)))</f>
        <v>4015.39178082192</v>
      </c>
      <c r="AE85" s="26" t="n">
        <f aca="false">ROUNDDOWN(AD85,0)</f>
        <v>4015</v>
      </c>
      <c r="AF85" s="24" t="n">
        <f aca="false">($G$1*AH85)</f>
        <v>4862</v>
      </c>
      <c r="AG85" s="26" t="n">
        <f aca="false">ROUNDDOWN(AF85,0)</f>
        <v>4862</v>
      </c>
      <c r="AH85" s="25" t="n">
        <f aca="false">IF((ISBLANK(N85)),M85,N85)</f>
        <v>0.22</v>
      </c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5.75" hidden="false" customHeight="false" outlineLevel="0" collapsed="false">
      <c r="A86" s="18" t="n">
        <v>41824</v>
      </c>
      <c r="B86" s="19" t="n">
        <v>33939</v>
      </c>
      <c r="C86" s="20" t="n">
        <v>51423</v>
      </c>
      <c r="D86" s="20" t="n">
        <v>3735</v>
      </c>
      <c r="E86" s="20" t="n">
        <v>200</v>
      </c>
      <c r="F86" s="21" t="s">
        <v>43</v>
      </c>
      <c r="G86" s="22" t="s">
        <v>40</v>
      </c>
      <c r="H86" s="23"/>
      <c r="I86" s="22" t="s">
        <v>48</v>
      </c>
      <c r="J86" s="22" t="s">
        <v>42</v>
      </c>
      <c r="K86" s="0"/>
      <c r="L86" s="24" t="n">
        <f aca="false">IF(D86&gt;$E$3,$E$3,D86)</f>
        <v>3735</v>
      </c>
      <c r="M86" s="25" t="n">
        <v>0.32</v>
      </c>
      <c r="N86" s="37" t="n">
        <v>0.32</v>
      </c>
      <c r="O86" s="38" t="n">
        <f aca="false">E86*12</f>
        <v>2400</v>
      </c>
      <c r="P86" s="24" t="n">
        <f aca="false">O86*((($B$2-A86)+1)/(($B$2-$B$1)+1))</f>
        <v>1814.79452054795</v>
      </c>
      <c r="Q86" s="26" t="n">
        <f aca="false">ROUNDUP(P86,0)</f>
        <v>1815</v>
      </c>
      <c r="R86" s="24" t="n">
        <f aca="false">E86*12</f>
        <v>2400</v>
      </c>
      <c r="S86" s="26" t="n">
        <f aca="false">ROUNDUP(R86,0)</f>
        <v>2400</v>
      </c>
      <c r="T86" s="27" t="n">
        <f aca="false">($C86-$L86)*$M86</f>
        <v>15260.16</v>
      </c>
      <c r="U86" s="27" t="n">
        <f aca="false">ROUNDDOWN(T86,0)</f>
        <v>15260</v>
      </c>
      <c r="V86" s="27" t="n">
        <f aca="false">U86*(($A86-$B$1))/(($B$2-$B$1+1))</f>
        <v>3720.93150684932</v>
      </c>
      <c r="W86" s="27" t="n">
        <f aca="false">ROUNDUP(V86,0)</f>
        <v>3721</v>
      </c>
      <c r="X86" s="27" t="n">
        <f aca="false">U86-W86-Q86</f>
        <v>9724</v>
      </c>
      <c r="Y86" s="26" t="n">
        <f aca="false">IF(X86&lt;0,0,(ROUNDDOWN(X86,0)))</f>
        <v>9724</v>
      </c>
      <c r="Z86" s="27" t="n">
        <f aca="false">((($C86-$L86)*AH86))</f>
        <v>15260.16</v>
      </c>
      <c r="AA86" s="27" t="n">
        <f aca="false">ROUNDDOWN(Z86,0)</f>
        <v>15260</v>
      </c>
      <c r="AB86" s="27" t="n">
        <f aca="false">AA86-S86</f>
        <v>12860</v>
      </c>
      <c r="AC86" s="26" t="n">
        <f aca="false">IF(AB86&lt;0,0,(ROUNDDOWN(AB86,0)))</f>
        <v>12860</v>
      </c>
      <c r="AD86" s="24" t="n">
        <f aca="false">($E$1*M86)*((($B$2-$A86)+1)/(($B$2-$B$1+1)))</f>
        <v>5250.80547945205</v>
      </c>
      <c r="AE86" s="26" t="n">
        <f aca="false">ROUNDDOWN(AD86,0)</f>
        <v>5250</v>
      </c>
      <c r="AF86" s="24" t="n">
        <f aca="false">($G$1*AH86)</f>
        <v>7072</v>
      </c>
      <c r="AG86" s="26" t="n">
        <f aca="false">ROUNDDOWN(AF86,0)</f>
        <v>7072</v>
      </c>
      <c r="AH86" s="25" t="n">
        <f aca="false">IF((ISBLANK(N86)),M86,N86)</f>
        <v>0.32</v>
      </c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5.75" hidden="false" customHeight="false" outlineLevel="0" collapsed="false">
      <c r="A87" s="18" t="n">
        <v>41856</v>
      </c>
      <c r="B87" s="19" t="n">
        <v>35795</v>
      </c>
      <c r="C87" s="20" t="n">
        <v>67545</v>
      </c>
      <c r="D87" s="20" t="n">
        <v>53</v>
      </c>
      <c r="E87" s="20" t="n">
        <v>0</v>
      </c>
      <c r="F87" s="21" t="s">
        <v>43</v>
      </c>
      <c r="G87" s="22" t="s">
        <v>46</v>
      </c>
      <c r="H87" s="23"/>
      <c r="I87" s="22" t="s">
        <v>41</v>
      </c>
      <c r="J87" s="22" t="s">
        <v>42</v>
      </c>
      <c r="K87" s="0"/>
      <c r="L87" s="24" t="n">
        <f aca="false">IF(D87&gt;$E$3,$E$3,D87)</f>
        <v>53</v>
      </c>
      <c r="M87" s="25" t="n">
        <v>0.15</v>
      </c>
      <c r="N87" s="37" t="n">
        <v>0.15</v>
      </c>
      <c r="O87" s="38" t="n">
        <f aca="false">E87*12</f>
        <v>0</v>
      </c>
      <c r="P87" s="24" t="n">
        <f aca="false">O87*((($B$2-A87)+1)/(($B$2-$B$1)+1))</f>
        <v>0</v>
      </c>
      <c r="Q87" s="26" t="n">
        <f aca="false">ROUNDUP(P87,0)</f>
        <v>0</v>
      </c>
      <c r="R87" s="24" t="n">
        <f aca="false">E87*12</f>
        <v>0</v>
      </c>
      <c r="S87" s="26" t="n">
        <f aca="false">ROUNDUP(R87,0)</f>
        <v>0</v>
      </c>
      <c r="T87" s="27" t="n">
        <f aca="false">($C87-$L87)*$M87</f>
        <v>10123.8</v>
      </c>
      <c r="U87" s="27" t="n">
        <f aca="false">ROUNDDOWN(T87,0)</f>
        <v>10123</v>
      </c>
      <c r="V87" s="27" t="n">
        <f aca="false">U87*(($A87-$B$1))/(($B$2-$B$1+1))</f>
        <v>3355.84383561644</v>
      </c>
      <c r="W87" s="27" t="n">
        <f aca="false">ROUNDUP(V87,0)</f>
        <v>3356</v>
      </c>
      <c r="X87" s="27" t="n">
        <f aca="false">U87-W87-Q87</f>
        <v>6767</v>
      </c>
      <c r="Y87" s="26" t="n">
        <f aca="false">IF(X87&lt;0,0,(ROUNDDOWN(X87,0)))</f>
        <v>6767</v>
      </c>
      <c r="Z87" s="27" t="n">
        <f aca="false">((($C87-$L87)*AH87))</f>
        <v>10123.8</v>
      </c>
      <c r="AA87" s="27" t="n">
        <f aca="false">ROUNDDOWN(Z87,0)</f>
        <v>10123</v>
      </c>
      <c r="AB87" s="27" t="n">
        <f aca="false">AA87-S87</f>
        <v>10123</v>
      </c>
      <c r="AC87" s="26" t="n">
        <f aca="false">IF(AB87&lt;0,0,(ROUNDDOWN(AB87,0)))</f>
        <v>10123</v>
      </c>
      <c r="AD87" s="24" t="n">
        <f aca="false">($E$1*M87)*((($B$2-$A87)+1)/(($B$2-$B$1+1)))</f>
        <v>2175.94520547945</v>
      </c>
      <c r="AE87" s="26" t="n">
        <f aca="false">ROUNDDOWN(AD87,0)</f>
        <v>2175</v>
      </c>
      <c r="AF87" s="24" t="n">
        <f aca="false">($G$1*AH87)</f>
        <v>3315</v>
      </c>
      <c r="AG87" s="26" t="n">
        <f aca="false">ROUNDDOWN(AF87,0)</f>
        <v>3315</v>
      </c>
      <c r="AH87" s="25" t="n">
        <f aca="false">IF((ISBLANK(N87)),M87,N87)</f>
        <v>0.15</v>
      </c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5.75" hidden="false" customHeight="false" outlineLevel="0" collapsed="false">
      <c r="A88" s="18" t="n">
        <v>41888</v>
      </c>
      <c r="B88" s="19" t="n">
        <v>35034</v>
      </c>
      <c r="C88" s="20" t="n">
        <v>44765</v>
      </c>
      <c r="D88" s="20" t="n">
        <v>0</v>
      </c>
      <c r="E88" s="20" t="n">
        <v>0</v>
      </c>
      <c r="F88" s="21" t="s">
        <v>43</v>
      </c>
      <c r="G88" s="22" t="s">
        <v>46</v>
      </c>
      <c r="H88" s="23"/>
      <c r="I88" s="22" t="s">
        <v>44</v>
      </c>
      <c r="J88" s="22" t="s">
        <v>42</v>
      </c>
      <c r="K88" s="0"/>
      <c r="L88" s="24" t="n">
        <f aca="false">IF(D88&gt;$E$3,$E$3,D88)</f>
        <v>0</v>
      </c>
      <c r="M88" s="25" t="n">
        <v>0.22</v>
      </c>
      <c r="N88" s="37" t="n">
        <v>0.22</v>
      </c>
      <c r="O88" s="38" t="n">
        <f aca="false">E88*12</f>
        <v>0</v>
      </c>
      <c r="P88" s="24" t="n">
        <f aca="false">O88*((($B$2-A88)+1)/(($B$2-$B$1)+1))</f>
        <v>0</v>
      </c>
      <c r="Q88" s="26" t="n">
        <f aca="false">ROUNDUP(P88,0)</f>
        <v>0</v>
      </c>
      <c r="R88" s="24" t="n">
        <f aca="false">E88*12</f>
        <v>0</v>
      </c>
      <c r="S88" s="26" t="n">
        <f aca="false">ROUNDUP(R88,0)</f>
        <v>0</v>
      </c>
      <c r="T88" s="27" t="n">
        <f aca="false">($C88-$L88)*$M88</f>
        <v>9848.3</v>
      </c>
      <c r="U88" s="27" t="n">
        <f aca="false">ROUNDDOWN(T88,0)</f>
        <v>9848</v>
      </c>
      <c r="V88" s="27" t="n">
        <f aca="false">U88*(($A88-$B$1))/(($B$2-$B$1+1))</f>
        <v>4128.06575342466</v>
      </c>
      <c r="W88" s="27" t="n">
        <f aca="false">ROUNDUP(V88,0)</f>
        <v>4129</v>
      </c>
      <c r="X88" s="27" t="n">
        <f aca="false">U88-W88-Q88</f>
        <v>5719</v>
      </c>
      <c r="Y88" s="26" t="n">
        <f aca="false">IF(X88&lt;0,0,(ROUNDDOWN(X88,0)))</f>
        <v>5719</v>
      </c>
      <c r="Z88" s="27" t="n">
        <f aca="false">((($C88-$L88)*AH88))</f>
        <v>9848.3</v>
      </c>
      <c r="AA88" s="27" t="n">
        <f aca="false">ROUNDDOWN(Z88,0)</f>
        <v>9848</v>
      </c>
      <c r="AB88" s="27" t="n">
        <f aca="false">AA88-S88</f>
        <v>9848</v>
      </c>
      <c r="AC88" s="26" t="n">
        <f aca="false">IF(AB88&lt;0,0,(ROUNDDOWN(AB88,0)))</f>
        <v>9848</v>
      </c>
      <c r="AD88" s="24" t="n">
        <f aca="false">($E$1*M88)*((($B$2-$A88)+1)/(($B$2-$B$1+1)))</f>
        <v>2772.84383561644</v>
      </c>
      <c r="AE88" s="26" t="n">
        <f aca="false">ROUNDDOWN(AD88,0)</f>
        <v>2772</v>
      </c>
      <c r="AF88" s="24" t="n">
        <f aca="false">($G$1*AH88)</f>
        <v>4862</v>
      </c>
      <c r="AG88" s="26" t="n">
        <f aca="false">ROUNDDOWN(AF88,0)</f>
        <v>4862</v>
      </c>
      <c r="AH88" s="25" t="n">
        <f aca="false">IF((ISBLANK(N88)),M88,N88)</f>
        <v>0.22</v>
      </c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5.75" hidden="false" customHeight="false" outlineLevel="0" collapsed="false">
      <c r="A89" s="18" t="n">
        <v>41919</v>
      </c>
      <c r="B89" s="19" t="n">
        <v>35795</v>
      </c>
      <c r="C89" s="20" t="n">
        <v>51423</v>
      </c>
      <c r="D89" s="20" t="n">
        <v>284</v>
      </c>
      <c r="E89" s="20" t="n">
        <v>15</v>
      </c>
      <c r="F89" s="21" t="s">
        <v>43</v>
      </c>
      <c r="G89" s="22" t="s">
        <v>46</v>
      </c>
      <c r="H89" s="23"/>
      <c r="I89" s="22" t="s">
        <v>48</v>
      </c>
      <c r="J89" s="22" t="s">
        <v>42</v>
      </c>
      <c r="K89" s="0"/>
      <c r="L89" s="24" t="n">
        <f aca="false">IF(D89&gt;$E$3,$E$3,D89)</f>
        <v>284</v>
      </c>
      <c r="M89" s="25" t="n">
        <v>0.32</v>
      </c>
      <c r="N89" s="37" t="n">
        <v>0.32</v>
      </c>
      <c r="O89" s="38" t="n">
        <f aca="false">E89*12</f>
        <v>180</v>
      </c>
      <c r="P89" s="24" t="n">
        <f aca="false">O89*((($B$2-A89)+1)/(($B$2-$B$1)+1))</f>
        <v>89.2602739726027</v>
      </c>
      <c r="Q89" s="26" t="n">
        <f aca="false">ROUNDUP(P89,0)</f>
        <v>90</v>
      </c>
      <c r="R89" s="24" t="n">
        <f aca="false">E89*12</f>
        <v>180</v>
      </c>
      <c r="S89" s="26" t="n">
        <f aca="false">ROUNDUP(R89,0)</f>
        <v>180</v>
      </c>
      <c r="T89" s="27" t="n">
        <f aca="false">($C89-$L89)*$M89</f>
        <v>16364.48</v>
      </c>
      <c r="U89" s="27" t="n">
        <f aca="false">ROUNDDOWN(T89,0)</f>
        <v>16364</v>
      </c>
      <c r="V89" s="27" t="n">
        <f aca="false">U89*(($A89-$B$1))/(($B$2-$B$1+1))</f>
        <v>8249.24931506849</v>
      </c>
      <c r="W89" s="27" t="n">
        <f aca="false">ROUNDUP(V89,0)</f>
        <v>8250</v>
      </c>
      <c r="X89" s="27" t="n">
        <f aca="false">U89-W89-Q89</f>
        <v>8024</v>
      </c>
      <c r="Y89" s="26" t="n">
        <f aca="false">IF(X89&lt;0,0,(ROUNDDOWN(X89,0)))</f>
        <v>8024</v>
      </c>
      <c r="Z89" s="27" t="n">
        <f aca="false">((($C89-$L89)*AH89))</f>
        <v>16364.48</v>
      </c>
      <c r="AA89" s="27" t="n">
        <f aca="false">ROUNDDOWN(Z89,0)</f>
        <v>16364</v>
      </c>
      <c r="AB89" s="27" t="n">
        <f aca="false">AA89-S89</f>
        <v>16184</v>
      </c>
      <c r="AC89" s="26" t="n">
        <f aca="false">IF(AB89&lt;0,0,(ROUNDDOWN(AB89,0)))</f>
        <v>16184</v>
      </c>
      <c r="AD89" s="24" t="n">
        <f aca="false">($E$1*M89)*((($B$2-$A89)+1)/(($B$2-$B$1+1)))</f>
        <v>3443.46301369863</v>
      </c>
      <c r="AE89" s="26" t="n">
        <f aca="false">ROUNDDOWN(AD89,0)</f>
        <v>3443</v>
      </c>
      <c r="AF89" s="24" t="n">
        <f aca="false">($G$1*AH89)</f>
        <v>7072</v>
      </c>
      <c r="AG89" s="26" t="n">
        <f aca="false">ROUNDDOWN(AF89,0)</f>
        <v>7072</v>
      </c>
      <c r="AH89" s="25" t="n">
        <f aca="false">IF((ISBLANK(N89)),M89,N89)</f>
        <v>0.32</v>
      </c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s="39" customFormat="true" ht="12.75" hidden="false" customHeight="false" outlineLevel="0" collapsed="false">
      <c r="A90" s="29" t="n">
        <v>41888</v>
      </c>
      <c r="B90" s="30" t="n">
        <v>35797</v>
      </c>
      <c r="C90" s="31" t="n">
        <v>67545</v>
      </c>
      <c r="D90" s="31" t="n">
        <v>0</v>
      </c>
      <c r="E90" s="31" t="n">
        <v>15</v>
      </c>
      <c r="F90" s="32" t="s">
        <v>39</v>
      </c>
      <c r="G90" s="33" t="s">
        <v>40</v>
      </c>
      <c r="H90" s="34" t="n">
        <v>130</v>
      </c>
      <c r="I90" s="33" t="s">
        <v>41</v>
      </c>
      <c r="J90" s="33" t="s">
        <v>49</v>
      </c>
      <c r="K90" s="35"/>
      <c r="L90" s="36" t="n">
        <f aca="false">IF(D90&gt;$E$3,$E$3,D90)</f>
        <v>0</v>
      </c>
      <c r="M90" s="37" t="n">
        <v>0.19</v>
      </c>
      <c r="N90" s="37" t="n">
        <v>0.21</v>
      </c>
      <c r="O90" s="38" t="n">
        <f aca="false">E90*(($B$2-$B$1+1)/7)</f>
        <v>782.142857142857</v>
      </c>
      <c r="P90" s="36" t="n">
        <f aca="false">O90*((($B$2-A90)+1)/(($B$2-$B$1)+1))</f>
        <v>454.285714285714</v>
      </c>
      <c r="Q90" s="38" t="n">
        <f aca="false">ROUNDUP(P90,0)</f>
        <v>455</v>
      </c>
      <c r="R90" s="36" t="n">
        <f aca="false">E90*(($B$4-$B$3+1)/7)</f>
        <v>784.285714285714</v>
      </c>
      <c r="S90" s="38" t="n">
        <f aca="false">ROUNDUP(R90,0)</f>
        <v>785</v>
      </c>
      <c r="T90" s="27" t="n">
        <f aca="false">($C90-$L90)*$M90</f>
        <v>12833.55</v>
      </c>
      <c r="U90" s="27" t="n">
        <f aca="false">ROUNDDOWN(T90,0)</f>
        <v>12833</v>
      </c>
      <c r="V90" s="27" t="n">
        <f aca="false">U90*(($A90-$B$1))/(($B$2-$B$1+1))</f>
        <v>5379.31232876712</v>
      </c>
      <c r="W90" s="27" t="n">
        <f aca="false">ROUNDUP(V90,0)</f>
        <v>5380</v>
      </c>
      <c r="X90" s="27" t="n">
        <f aca="false">U90-W90-Q90</f>
        <v>6998</v>
      </c>
      <c r="Y90" s="26" t="n">
        <f aca="false">IF(X90&lt;0,0,(ROUNDDOWN(X90,0)))</f>
        <v>6998</v>
      </c>
      <c r="Z90" s="27" t="n">
        <f aca="false">((($C90-$L90)*AH90))</f>
        <v>14184.45</v>
      </c>
      <c r="AA90" s="27" t="n">
        <f aca="false">ROUNDDOWN(Z90,0)</f>
        <v>14184</v>
      </c>
      <c r="AB90" s="27" t="n">
        <f aca="false">AA90-S90</f>
        <v>13399</v>
      </c>
      <c r="AC90" s="26" t="n">
        <f aca="false">IF(AB90&lt;0,0,(ROUNDDOWN(AB90,0)))</f>
        <v>13399</v>
      </c>
      <c r="AD90" s="36"/>
      <c r="AE90" s="38"/>
      <c r="AF90" s="36"/>
      <c r="AG90" s="38"/>
      <c r="AH90" s="37" t="n">
        <f aca="false">IF((ISBLANK(N90)),M90,N90)</f>
        <v>0.21</v>
      </c>
    </row>
    <row r="91" customFormat="false" ht="15.75" hidden="false" customHeight="false" outlineLevel="0" collapsed="false">
      <c r="A91" s="29" t="n">
        <v>41951</v>
      </c>
      <c r="B91" s="40" t="n">
        <v>41275</v>
      </c>
      <c r="C91" s="31" t="n">
        <v>23999</v>
      </c>
      <c r="D91" s="31" t="n">
        <v>0</v>
      </c>
      <c r="E91" s="31" t="n">
        <v>0</v>
      </c>
      <c r="F91" s="32" t="s">
        <v>39</v>
      </c>
      <c r="G91" s="33" t="s">
        <v>40</v>
      </c>
      <c r="H91" s="34" t="n">
        <v>140</v>
      </c>
      <c r="I91" s="33" t="s">
        <v>41</v>
      </c>
      <c r="J91" s="33" t="s">
        <v>49</v>
      </c>
      <c r="K91" s="35"/>
      <c r="L91" s="36" t="n">
        <f aca="false">IF(D91&gt;$E$3,$E$3,D91)</f>
        <v>0</v>
      </c>
      <c r="M91" s="37" t="n">
        <v>0.21</v>
      </c>
      <c r="N91" s="37" t="n">
        <v>0.23</v>
      </c>
      <c r="O91" s="38" t="n">
        <f aca="false">E91*(($B$2-$B$1+1)/7)</f>
        <v>0</v>
      </c>
      <c r="P91" s="36" t="n">
        <f aca="false">O91*((($B$2-A91)+1)/(($B$2-$B$1)+1))</f>
        <v>0</v>
      </c>
      <c r="Q91" s="38" t="n">
        <f aca="false">ROUNDUP(P91,0)</f>
        <v>0</v>
      </c>
      <c r="R91" s="36" t="n">
        <f aca="false">E91*(($B$4-$B$3+1)/7)</f>
        <v>0</v>
      </c>
      <c r="S91" s="38" t="n">
        <f aca="false">ROUNDUP(R91,0)</f>
        <v>0</v>
      </c>
      <c r="T91" s="27" t="n">
        <f aca="false">($C91-$L91)*$M91</f>
        <v>5039.79</v>
      </c>
      <c r="U91" s="27" t="n">
        <f aca="false">ROUNDDOWN(T91,0)</f>
        <v>5039</v>
      </c>
      <c r="V91" s="27" t="n">
        <f aca="false">U91*(($A91-$B$1))/(($B$2-$B$1+1))</f>
        <v>2981.98356164384</v>
      </c>
      <c r="W91" s="27" t="n">
        <f aca="false">ROUNDUP(V91,0)</f>
        <v>2982</v>
      </c>
      <c r="X91" s="27" t="n">
        <f aca="false">U91-W91-Q91</f>
        <v>2057</v>
      </c>
      <c r="Y91" s="26" t="n">
        <f aca="false">IF(X91&lt;0,0,(ROUNDDOWN(X91,0)))</f>
        <v>2057</v>
      </c>
      <c r="Z91" s="27" t="n">
        <f aca="false">((($C91-$L91)*AH91))</f>
        <v>5519.77</v>
      </c>
      <c r="AA91" s="27" t="n">
        <f aca="false">ROUNDDOWN(Z91,0)</f>
        <v>5519</v>
      </c>
      <c r="AB91" s="27" t="n">
        <f aca="false">AA91-S91</f>
        <v>5519</v>
      </c>
      <c r="AC91" s="26" t="n">
        <f aca="false">IF(AB91&lt;0,0,(ROUNDDOWN(AB91,0)))</f>
        <v>5519</v>
      </c>
      <c r="AD91" s="36"/>
      <c r="AE91" s="38"/>
      <c r="AF91" s="36"/>
      <c r="AG91" s="38"/>
      <c r="AH91" s="37" t="n">
        <f aca="false">IF((ISBLANK(N91)),M91,N91)</f>
        <v>0.23</v>
      </c>
    </row>
    <row r="92" customFormat="false" ht="15.75" hidden="false" customHeight="false" outlineLevel="0" collapsed="false">
      <c r="A92" s="29" t="n">
        <v>42005</v>
      </c>
      <c r="B92" s="40" t="n">
        <v>41275</v>
      </c>
      <c r="C92" s="31" t="n">
        <v>22987</v>
      </c>
      <c r="D92" s="31" t="n">
        <v>0</v>
      </c>
      <c r="E92" s="31" t="n">
        <v>30</v>
      </c>
      <c r="F92" s="32" t="s">
        <v>39</v>
      </c>
      <c r="G92" s="33" t="s">
        <v>40</v>
      </c>
      <c r="H92" s="34" t="n">
        <v>150</v>
      </c>
      <c r="I92" s="33" t="s">
        <v>41</v>
      </c>
      <c r="J92" s="33" t="s">
        <v>49</v>
      </c>
      <c r="K92" s="35"/>
      <c r="L92" s="36" t="n">
        <f aca="false">IF(D92&gt;$E$3,$E$3,D92)</f>
        <v>0</v>
      </c>
      <c r="M92" s="37" t="n">
        <v>0.23</v>
      </c>
      <c r="N92" s="37" t="n">
        <v>0.25</v>
      </c>
      <c r="O92" s="38" t="n">
        <f aca="false">E92*(($B$2-$B$1+1)/7)</f>
        <v>1564.28571428571</v>
      </c>
      <c r="P92" s="36" t="n">
        <f aca="false">O92*((($B$2-A92)+1)/(($B$2-$B$1)+1))</f>
        <v>407.142857142857</v>
      </c>
      <c r="Q92" s="38" t="n">
        <f aca="false">ROUNDUP(P92,0)</f>
        <v>408</v>
      </c>
      <c r="R92" s="36" t="n">
        <f aca="false">E92*(($B$4-$B$3+1)/7)</f>
        <v>1568.57142857143</v>
      </c>
      <c r="S92" s="38" t="n">
        <f aca="false">ROUNDUP(R92,0)</f>
        <v>1569</v>
      </c>
      <c r="T92" s="27" t="n">
        <f aca="false">($C92-$L92)*$M92</f>
        <v>5287.01</v>
      </c>
      <c r="U92" s="27" t="n">
        <f aca="false">ROUNDDOWN(T92,0)</f>
        <v>5287</v>
      </c>
      <c r="V92" s="27" t="n">
        <f aca="false">U92*(($A92-$B$1))/(($B$2-$B$1+1))</f>
        <v>3910.93150684931</v>
      </c>
      <c r="W92" s="27" t="n">
        <f aca="false">ROUNDUP(V92,0)</f>
        <v>3911</v>
      </c>
      <c r="X92" s="27" t="n">
        <f aca="false">U92-W92-Q92</f>
        <v>968</v>
      </c>
      <c r="Y92" s="26" t="n">
        <f aca="false">IF(X92&lt;0,0,(ROUNDDOWN(X92,0)))</f>
        <v>968</v>
      </c>
      <c r="Z92" s="27" t="n">
        <f aca="false">((($C92-$L92)*AH92))</f>
        <v>5746.75</v>
      </c>
      <c r="AA92" s="27" t="n">
        <f aca="false">ROUNDDOWN(Z92,0)</f>
        <v>5746</v>
      </c>
      <c r="AB92" s="27" t="n">
        <f aca="false">AA92-S92</f>
        <v>4177</v>
      </c>
      <c r="AC92" s="26" t="n">
        <f aca="false">IF(AB92&lt;0,0,(ROUNDDOWN(AB92,0)))</f>
        <v>4177</v>
      </c>
      <c r="AD92" s="36"/>
      <c r="AE92" s="38"/>
      <c r="AF92" s="36"/>
      <c r="AG92" s="38"/>
      <c r="AH92" s="37" t="n">
        <f aca="false">IF((ISBLANK(N92)),M92,N92)</f>
        <v>0.25</v>
      </c>
    </row>
    <row r="93" customFormat="false" ht="15.75" hidden="false" customHeight="false" outlineLevel="0" collapsed="false">
      <c r="A93" s="29" t="n">
        <v>41735</v>
      </c>
      <c r="B93" s="30" t="n">
        <v>36161</v>
      </c>
      <c r="C93" s="31" t="n">
        <v>63546</v>
      </c>
      <c r="D93" s="31" t="n">
        <v>88</v>
      </c>
      <c r="E93" s="31" t="n">
        <v>15</v>
      </c>
      <c r="F93" s="32" t="s">
        <v>39</v>
      </c>
      <c r="G93" s="33" t="s">
        <v>46</v>
      </c>
      <c r="H93" s="34" t="n">
        <v>130</v>
      </c>
      <c r="I93" s="33" t="s">
        <v>41</v>
      </c>
      <c r="J93" s="33" t="s">
        <v>49</v>
      </c>
      <c r="K93" s="35"/>
      <c r="L93" s="36" t="n">
        <f aca="false">IF(D93&gt;$E$3,$E$3,D93)</f>
        <v>88</v>
      </c>
      <c r="M93" s="37" t="n">
        <v>0.22</v>
      </c>
      <c r="N93" s="37" t="n">
        <v>0.24</v>
      </c>
      <c r="O93" s="38" t="n">
        <f aca="false">E93*(($B$2-$B$1+1)/7)</f>
        <v>782.142857142857</v>
      </c>
      <c r="P93" s="36" t="n">
        <f aca="false">O93*((($B$2-A93)+1)/(($B$2-$B$1)+1))</f>
        <v>782.142857142857</v>
      </c>
      <c r="Q93" s="38" t="n">
        <f aca="false">ROUNDUP(P93,0)</f>
        <v>783</v>
      </c>
      <c r="R93" s="36" t="n">
        <f aca="false">E93*(($B$4-$B$3+1)/7)</f>
        <v>784.285714285714</v>
      </c>
      <c r="S93" s="38" t="n">
        <f aca="false">ROUNDUP(R93,0)</f>
        <v>785</v>
      </c>
      <c r="T93" s="27" t="n">
        <f aca="false">($C93-$L93)*$M93</f>
        <v>13960.76</v>
      </c>
      <c r="U93" s="27" t="n">
        <f aca="false">ROUNDDOWN(T93,0)</f>
        <v>13960</v>
      </c>
      <c r="V93" s="27" t="n">
        <f aca="false">U93*(($A93-$B$1))/(($B$2-$B$1+1))</f>
        <v>0</v>
      </c>
      <c r="W93" s="27" t="n">
        <f aca="false">ROUNDUP(V93,0)</f>
        <v>0</v>
      </c>
      <c r="X93" s="27" t="n">
        <f aca="false">U93-W93-Q93</f>
        <v>13177</v>
      </c>
      <c r="Y93" s="26" t="n">
        <f aca="false">IF(X93&lt;0,0,(ROUNDDOWN(X93,0)))</f>
        <v>13177</v>
      </c>
      <c r="Z93" s="27" t="n">
        <f aca="false">((($C93-$L93)*AH93))</f>
        <v>15229.92</v>
      </c>
      <c r="AA93" s="27" t="n">
        <f aca="false">ROUNDDOWN(Z93,0)</f>
        <v>15229</v>
      </c>
      <c r="AB93" s="27" t="n">
        <f aca="false">AA93-S93</f>
        <v>14444</v>
      </c>
      <c r="AC93" s="26" t="n">
        <f aca="false">IF(AB93&lt;0,0,(ROUNDDOWN(AB93,0)))</f>
        <v>14444</v>
      </c>
      <c r="AD93" s="36"/>
      <c r="AE93" s="38"/>
      <c r="AF93" s="36"/>
      <c r="AG93" s="38"/>
      <c r="AH93" s="37" t="n">
        <f aca="false">IF((ISBLANK(N93)),M93,N93)</f>
        <v>0.24</v>
      </c>
    </row>
    <row r="94" customFormat="false" ht="15.75" hidden="false" customHeight="false" outlineLevel="0" collapsed="false">
      <c r="A94" s="29" t="n">
        <v>41761</v>
      </c>
      <c r="B94" s="40" t="n">
        <v>40854</v>
      </c>
      <c r="C94" s="31" t="n">
        <v>22847</v>
      </c>
      <c r="D94" s="31" t="n">
        <v>200</v>
      </c>
      <c r="E94" s="31" t="n">
        <v>0</v>
      </c>
      <c r="F94" s="32" t="s">
        <v>39</v>
      </c>
      <c r="G94" s="33" t="s">
        <v>46</v>
      </c>
      <c r="H94" s="34" t="n">
        <v>140</v>
      </c>
      <c r="I94" s="33" t="s">
        <v>41</v>
      </c>
      <c r="J94" s="33" t="s">
        <v>49</v>
      </c>
      <c r="K94" s="35"/>
      <c r="L94" s="36" t="n">
        <f aca="false">IF(D94&gt;$E$3,$E$3,D94)</f>
        <v>200</v>
      </c>
      <c r="M94" s="37" t="n">
        <v>0.24</v>
      </c>
      <c r="N94" s="37" t="n">
        <v>0.26</v>
      </c>
      <c r="O94" s="38" t="n">
        <f aca="false">E94*(($B$2-$B$1+1)/7)</f>
        <v>0</v>
      </c>
      <c r="P94" s="36" t="n">
        <f aca="false">O94*((($B$2-A94)+1)/(($B$2-$B$1)+1))</f>
        <v>0</v>
      </c>
      <c r="Q94" s="38" t="n">
        <f aca="false">ROUNDUP(P94,0)</f>
        <v>0</v>
      </c>
      <c r="R94" s="36" t="n">
        <f aca="false">E94*(($B$4-$B$3+1)/7)</f>
        <v>0</v>
      </c>
      <c r="S94" s="38" t="n">
        <f aca="false">ROUNDUP(R94,0)</f>
        <v>0</v>
      </c>
      <c r="T94" s="27" t="n">
        <f aca="false">($C94-$L94)*$M94</f>
        <v>5435.28</v>
      </c>
      <c r="U94" s="27" t="n">
        <f aca="false">ROUNDDOWN(T94,0)</f>
        <v>5435</v>
      </c>
      <c r="V94" s="27" t="n">
        <f aca="false">U94*(($A94-$B$1))/(($B$2-$B$1+1))</f>
        <v>387.150684931507</v>
      </c>
      <c r="W94" s="27" t="n">
        <f aca="false">ROUNDUP(V94,0)</f>
        <v>388</v>
      </c>
      <c r="X94" s="27" t="n">
        <f aca="false">U94-W94-Q94</f>
        <v>5047</v>
      </c>
      <c r="Y94" s="26" t="n">
        <f aca="false">IF(X94&lt;0,0,(ROUNDDOWN(X94,0)))</f>
        <v>5047</v>
      </c>
      <c r="Z94" s="27" t="n">
        <f aca="false">((($C94-$L94)*AH94))</f>
        <v>5888.22</v>
      </c>
      <c r="AA94" s="27" t="n">
        <f aca="false">ROUNDDOWN(Z94,0)</f>
        <v>5888</v>
      </c>
      <c r="AB94" s="27" t="n">
        <f aca="false">AA94-S94</f>
        <v>5888</v>
      </c>
      <c r="AC94" s="26" t="n">
        <f aca="false">IF(AB94&lt;0,0,(ROUNDDOWN(AB94,0)))</f>
        <v>5888</v>
      </c>
      <c r="AD94" s="36"/>
      <c r="AE94" s="38"/>
      <c r="AF94" s="36"/>
      <c r="AG94" s="38"/>
      <c r="AH94" s="37" t="n">
        <f aca="false">IF((ISBLANK(N94)),M94,N94)</f>
        <v>0.26</v>
      </c>
    </row>
    <row r="95" customFormat="false" ht="15.75" hidden="false" customHeight="false" outlineLevel="0" collapsed="false">
      <c r="A95" s="29" t="n">
        <v>41824</v>
      </c>
      <c r="B95" s="30" t="n">
        <v>35797</v>
      </c>
      <c r="C95" s="31" t="n">
        <v>51423</v>
      </c>
      <c r="D95" s="31" t="n">
        <v>9000</v>
      </c>
      <c r="E95" s="31" t="n">
        <v>30</v>
      </c>
      <c r="F95" s="32" t="s">
        <v>39</v>
      </c>
      <c r="G95" s="33" t="s">
        <v>46</v>
      </c>
      <c r="H95" s="34" t="n">
        <v>150</v>
      </c>
      <c r="I95" s="33" t="s">
        <v>44</v>
      </c>
      <c r="J95" s="33" t="s">
        <v>49</v>
      </c>
      <c r="K95" s="35"/>
      <c r="L95" s="36" t="n">
        <f aca="false">IF(D95&gt;$E$3,$E$3,D95)</f>
        <v>5000</v>
      </c>
      <c r="M95" s="37" t="n">
        <v>0.26</v>
      </c>
      <c r="N95" s="37" t="n">
        <v>0.28</v>
      </c>
      <c r="O95" s="38" t="n">
        <f aca="false">E95*(($B$2-$B$1+1)/7)</f>
        <v>1564.28571428571</v>
      </c>
      <c r="P95" s="36" t="n">
        <f aca="false">O95*((($B$2-A95)+1)/(($B$2-$B$1)+1))</f>
        <v>1182.85714285714</v>
      </c>
      <c r="Q95" s="38" t="n">
        <f aca="false">ROUNDUP(P95,0)</f>
        <v>1183</v>
      </c>
      <c r="R95" s="36" t="n">
        <f aca="false">E95*(($B$4-$B$3+1)/7)</f>
        <v>1568.57142857143</v>
      </c>
      <c r="S95" s="38" t="n">
        <f aca="false">ROUNDUP(R95,0)</f>
        <v>1569</v>
      </c>
      <c r="T95" s="27" t="n">
        <f aca="false">($C95-$L95)*$M95</f>
        <v>12069.98</v>
      </c>
      <c r="U95" s="27" t="n">
        <f aca="false">ROUNDDOWN(T95,0)</f>
        <v>12069</v>
      </c>
      <c r="V95" s="27" t="n">
        <f aca="false">U95*(($A95-$B$1))/(($B$2-$B$1+1))</f>
        <v>2942.85205479452</v>
      </c>
      <c r="W95" s="27" t="n">
        <f aca="false">ROUNDUP(V95,0)</f>
        <v>2943</v>
      </c>
      <c r="X95" s="27" t="n">
        <f aca="false">U95-W95-Q95</f>
        <v>7943</v>
      </c>
      <c r="Y95" s="26" t="n">
        <f aca="false">IF(X95&lt;0,0,(ROUNDDOWN(X95,0)))</f>
        <v>7943</v>
      </c>
      <c r="Z95" s="27" t="n">
        <f aca="false">((($C95-$L95)*AH95))</f>
        <v>12998.44</v>
      </c>
      <c r="AA95" s="27" t="n">
        <f aca="false">ROUNDDOWN(Z95,0)</f>
        <v>12998</v>
      </c>
      <c r="AB95" s="27" t="n">
        <f aca="false">AA95-S95</f>
        <v>11429</v>
      </c>
      <c r="AC95" s="26" t="n">
        <f aca="false">IF(AB95&lt;0,0,(ROUNDDOWN(AB95,0)))</f>
        <v>11429</v>
      </c>
      <c r="AD95" s="36"/>
      <c r="AE95" s="38"/>
      <c r="AF95" s="36"/>
      <c r="AG95" s="38"/>
      <c r="AH95" s="37" t="n">
        <f aca="false">IF((ISBLANK(N95)),M95,N95)</f>
        <v>0.28</v>
      </c>
    </row>
    <row r="96" customFormat="false" ht="15.75" hidden="false" customHeight="false" outlineLevel="0" collapsed="false">
      <c r="A96" s="29" t="n">
        <v>41735</v>
      </c>
      <c r="B96" s="40" t="n">
        <v>40923</v>
      </c>
      <c r="C96" s="31" t="n">
        <v>14675</v>
      </c>
      <c r="D96" s="31" t="n">
        <v>0</v>
      </c>
      <c r="E96" s="31" t="n">
        <v>100</v>
      </c>
      <c r="F96" s="32" t="s">
        <v>43</v>
      </c>
      <c r="G96" s="33" t="s">
        <v>40</v>
      </c>
      <c r="H96" s="34" t="n">
        <v>155</v>
      </c>
      <c r="I96" s="33" t="s">
        <v>41</v>
      </c>
      <c r="J96" s="33" t="s">
        <v>49</v>
      </c>
      <c r="K96" s="35"/>
      <c r="L96" s="36" t="n">
        <f aca="false">IF(D96&gt;$E$3,$E$3,D96)</f>
        <v>0</v>
      </c>
      <c r="M96" s="37" t="n">
        <v>0.24</v>
      </c>
      <c r="N96" s="37" t="n">
        <v>0.26</v>
      </c>
      <c r="O96" s="38" t="n">
        <f aca="false">E96*12</f>
        <v>1200</v>
      </c>
      <c r="P96" s="36" t="n">
        <f aca="false">O96*((($B$2-A96)+1)/(($B$2-$B$1)+1))</f>
        <v>1200</v>
      </c>
      <c r="Q96" s="38" t="n">
        <f aca="false">ROUNDUP(P96,0)</f>
        <v>1200</v>
      </c>
      <c r="R96" s="36" t="n">
        <f aca="false">E96*12</f>
        <v>1200</v>
      </c>
      <c r="S96" s="38" t="n">
        <f aca="false">ROUNDUP(R96,0)</f>
        <v>1200</v>
      </c>
      <c r="T96" s="27" t="n">
        <f aca="false">($C96-$L96)*$M96</f>
        <v>3522</v>
      </c>
      <c r="U96" s="27" t="n">
        <f aca="false">ROUNDDOWN(T96,0)</f>
        <v>3522</v>
      </c>
      <c r="V96" s="27" t="n">
        <f aca="false">U96*(($A96-$B$1))/(($B$2-$B$1+1))</f>
        <v>0</v>
      </c>
      <c r="W96" s="27" t="n">
        <f aca="false">ROUNDUP(V96,0)</f>
        <v>0</v>
      </c>
      <c r="X96" s="27" t="n">
        <f aca="false">U96-W96-Q96</f>
        <v>2322</v>
      </c>
      <c r="Y96" s="26" t="n">
        <f aca="false">IF(X96&lt;0,0,(ROUNDDOWN(X96,0)))</f>
        <v>2322</v>
      </c>
      <c r="Z96" s="27" t="n">
        <f aca="false">((($C96-$L96)*AH96))</f>
        <v>3815.5</v>
      </c>
      <c r="AA96" s="27" t="n">
        <f aca="false">ROUNDDOWN(Z96,0)</f>
        <v>3815</v>
      </c>
      <c r="AB96" s="27" t="n">
        <f aca="false">AA96-S96</f>
        <v>2615</v>
      </c>
      <c r="AC96" s="26" t="n">
        <f aca="false">IF(AB96&lt;0,0,(ROUNDDOWN(AB96,0)))</f>
        <v>2615</v>
      </c>
      <c r="AD96" s="36"/>
      <c r="AE96" s="38"/>
      <c r="AF96" s="36"/>
      <c r="AG96" s="38"/>
      <c r="AH96" s="37" t="n">
        <f aca="false">IF((ISBLANK(N96)),M96,N96)</f>
        <v>0.26</v>
      </c>
    </row>
    <row r="97" customFormat="false" ht="15.75" hidden="false" customHeight="false" outlineLevel="0" collapsed="false">
      <c r="A97" s="29" t="n">
        <v>41793</v>
      </c>
      <c r="B97" s="40" t="n">
        <v>35796</v>
      </c>
      <c r="C97" s="31" t="n">
        <v>33656</v>
      </c>
      <c r="D97" s="31" t="n">
        <v>99</v>
      </c>
      <c r="E97" s="31" t="n">
        <v>15</v>
      </c>
      <c r="F97" s="32" t="s">
        <v>43</v>
      </c>
      <c r="G97" s="33" t="s">
        <v>40</v>
      </c>
      <c r="H97" s="34" t="n">
        <v>165</v>
      </c>
      <c r="I97" s="33" t="s">
        <v>44</v>
      </c>
      <c r="J97" s="33" t="s">
        <v>49</v>
      </c>
      <c r="K97" s="35"/>
      <c r="L97" s="36" t="n">
        <f aca="false">IF(D97&gt;$E$3,$E$3,D97)</f>
        <v>99</v>
      </c>
      <c r="M97" s="37" t="n">
        <v>0.26</v>
      </c>
      <c r="N97" s="37" t="n">
        <v>0.28</v>
      </c>
      <c r="O97" s="38" t="n">
        <f aca="false">E97*12</f>
        <v>180</v>
      </c>
      <c r="P97" s="36" t="n">
        <f aca="false">O97*((($B$2-A97)+1)/(($B$2-$B$1)+1))</f>
        <v>151.397260273973</v>
      </c>
      <c r="Q97" s="38" t="n">
        <f aca="false">ROUNDUP(P97,0)</f>
        <v>152</v>
      </c>
      <c r="R97" s="36" t="n">
        <f aca="false">E97*12</f>
        <v>180</v>
      </c>
      <c r="S97" s="38" t="n">
        <f aca="false">ROUNDUP(R97,0)</f>
        <v>180</v>
      </c>
      <c r="T97" s="27" t="n">
        <f aca="false">($C97-$L97)*$M97</f>
        <v>8724.82</v>
      </c>
      <c r="U97" s="27" t="n">
        <f aca="false">ROUNDDOWN(T97,0)</f>
        <v>8724</v>
      </c>
      <c r="V97" s="27" t="n">
        <f aca="false">U97*(($A97-$B$1))/(($B$2-$B$1+1))</f>
        <v>1386.27945205479</v>
      </c>
      <c r="W97" s="27" t="n">
        <f aca="false">ROUNDUP(V97,0)</f>
        <v>1387</v>
      </c>
      <c r="X97" s="27" t="n">
        <f aca="false">U97-W97-Q97</f>
        <v>7185</v>
      </c>
      <c r="Y97" s="26" t="n">
        <f aca="false">IF(X97&lt;0,0,(ROUNDDOWN(X97,0)))</f>
        <v>7185</v>
      </c>
      <c r="Z97" s="27" t="n">
        <f aca="false">((($C97-$L97)*AH97))</f>
        <v>9395.96</v>
      </c>
      <c r="AA97" s="27" t="n">
        <f aca="false">ROUNDDOWN(Z97,0)</f>
        <v>9395</v>
      </c>
      <c r="AB97" s="27" t="n">
        <f aca="false">AA97-S97</f>
        <v>9215</v>
      </c>
      <c r="AC97" s="26" t="n">
        <f aca="false">IF(AB97&lt;0,0,(ROUNDDOWN(AB97,0)))</f>
        <v>9215</v>
      </c>
      <c r="AD97" s="36"/>
      <c r="AE97" s="38"/>
      <c r="AF97" s="36"/>
      <c r="AG97" s="38"/>
      <c r="AH97" s="37" t="n">
        <f aca="false">IF((ISBLANK(N97)),M97,N97)</f>
        <v>0.28</v>
      </c>
    </row>
    <row r="98" customFormat="false" ht="15.75" hidden="false" customHeight="false" outlineLevel="0" collapsed="false">
      <c r="A98" s="29" t="n">
        <v>41735</v>
      </c>
      <c r="B98" s="40" t="n">
        <v>41275</v>
      </c>
      <c r="C98" s="31" t="n">
        <v>67545</v>
      </c>
      <c r="D98" s="31" t="n">
        <v>0</v>
      </c>
      <c r="E98" s="31" t="n">
        <v>100</v>
      </c>
      <c r="F98" s="32" t="s">
        <v>43</v>
      </c>
      <c r="G98" s="33" t="s">
        <v>46</v>
      </c>
      <c r="H98" s="34" t="n">
        <v>155</v>
      </c>
      <c r="I98" s="33" t="s">
        <v>44</v>
      </c>
      <c r="J98" s="33" t="s">
        <v>49</v>
      </c>
      <c r="K98" s="35"/>
      <c r="L98" s="36" t="n">
        <f aca="false">IF(D98&gt;$E$3,$E$3,D98)</f>
        <v>0</v>
      </c>
      <c r="M98" s="37" t="n">
        <v>0.27</v>
      </c>
      <c r="N98" s="37" t="n">
        <v>0.29</v>
      </c>
      <c r="O98" s="38" t="n">
        <f aca="false">E98*12</f>
        <v>1200</v>
      </c>
      <c r="P98" s="36" t="n">
        <f aca="false">O98*((($B$2-A98)+1)/(($B$2-$B$1)+1))</f>
        <v>1200</v>
      </c>
      <c r="Q98" s="38" t="n">
        <f aca="false">ROUNDUP(P98,0)</f>
        <v>1200</v>
      </c>
      <c r="R98" s="36" t="n">
        <f aca="false">E98*12</f>
        <v>1200</v>
      </c>
      <c r="S98" s="38" t="n">
        <f aca="false">ROUNDUP(R98,0)</f>
        <v>1200</v>
      </c>
      <c r="T98" s="27" t="n">
        <f aca="false">($C98-$L98)*$M98</f>
        <v>18237.15</v>
      </c>
      <c r="U98" s="27" t="n">
        <f aca="false">ROUNDDOWN(T98,0)</f>
        <v>18237</v>
      </c>
      <c r="V98" s="27" t="n">
        <f aca="false">U98*(($A98-$B$1))/(($B$2-$B$1+1))</f>
        <v>0</v>
      </c>
      <c r="W98" s="27" t="n">
        <f aca="false">ROUNDUP(V98,0)</f>
        <v>0</v>
      </c>
      <c r="X98" s="27" t="n">
        <f aca="false">U98-W98-Q98</f>
        <v>17037</v>
      </c>
      <c r="Y98" s="26" t="n">
        <f aca="false">IF(X98&lt;0,0,(ROUNDDOWN(X98,0)))</f>
        <v>17037</v>
      </c>
      <c r="Z98" s="27" t="n">
        <f aca="false">((($C98-$L98)*AH98))</f>
        <v>19588.05</v>
      </c>
      <c r="AA98" s="27" t="n">
        <f aca="false">ROUNDDOWN(Z98,0)</f>
        <v>19588</v>
      </c>
      <c r="AB98" s="27" t="n">
        <f aca="false">AA98-S98</f>
        <v>18388</v>
      </c>
      <c r="AC98" s="26" t="n">
        <f aca="false">IF(AB98&lt;0,0,(ROUNDDOWN(AB98,0)))</f>
        <v>18388</v>
      </c>
      <c r="AD98" s="36"/>
      <c r="AE98" s="38"/>
      <c r="AF98" s="36"/>
      <c r="AG98" s="38"/>
      <c r="AH98" s="37" t="n">
        <f aca="false">IF((ISBLANK(N98)),M98,N98)</f>
        <v>0.29</v>
      </c>
    </row>
    <row r="99" customFormat="false" ht="15.75" hidden="false" customHeight="false" outlineLevel="0" collapsed="false">
      <c r="A99" s="29" t="n">
        <v>41793</v>
      </c>
      <c r="B99" s="40" t="n">
        <v>41275</v>
      </c>
      <c r="C99" s="31" t="n">
        <v>23999</v>
      </c>
      <c r="D99" s="31" t="n">
        <v>0</v>
      </c>
      <c r="E99" s="31" t="n">
        <v>15</v>
      </c>
      <c r="F99" s="32" t="s">
        <v>43</v>
      </c>
      <c r="G99" s="33" t="s">
        <v>46</v>
      </c>
      <c r="H99" s="34" t="n">
        <v>165</v>
      </c>
      <c r="I99" s="33" t="s">
        <v>44</v>
      </c>
      <c r="J99" s="33" t="s">
        <v>49</v>
      </c>
      <c r="K99" s="35"/>
      <c r="L99" s="36" t="n">
        <f aca="false">IF(D99&gt;$E$3,$E$3,D99)</f>
        <v>0</v>
      </c>
      <c r="M99" s="37" t="n">
        <v>0.29</v>
      </c>
      <c r="N99" s="37" t="n">
        <v>0.31</v>
      </c>
      <c r="O99" s="38" t="n">
        <f aca="false">E99*12</f>
        <v>180</v>
      </c>
      <c r="P99" s="36" t="n">
        <f aca="false">O99*((($B$2-A99)+1)/(($B$2-$B$1)+1))</f>
        <v>151.397260273973</v>
      </c>
      <c r="Q99" s="38" t="n">
        <f aca="false">ROUNDUP(P99,0)</f>
        <v>152</v>
      </c>
      <c r="R99" s="36" t="n">
        <f aca="false">E99*12</f>
        <v>180</v>
      </c>
      <c r="S99" s="38" t="n">
        <f aca="false">ROUNDUP(R99,0)</f>
        <v>180</v>
      </c>
      <c r="T99" s="27" t="n">
        <f aca="false">($C99-$L99)*$M99</f>
        <v>6959.71</v>
      </c>
      <c r="U99" s="27" t="n">
        <f aca="false">ROUNDDOWN(T99,0)</f>
        <v>6959</v>
      </c>
      <c r="V99" s="27" t="n">
        <f aca="false">U99*(($A99-$B$1))/(($B$2-$B$1+1))</f>
        <v>1105.81369863014</v>
      </c>
      <c r="W99" s="27" t="n">
        <f aca="false">ROUNDUP(V99,0)</f>
        <v>1106</v>
      </c>
      <c r="X99" s="27" t="n">
        <f aca="false">U99-W99-Q99</f>
        <v>5701</v>
      </c>
      <c r="Y99" s="26" t="n">
        <f aca="false">IF(X99&lt;0,0,(ROUNDDOWN(X99,0)))</f>
        <v>5701</v>
      </c>
      <c r="Z99" s="27" t="n">
        <f aca="false">((($C99-$L99)*AH99))</f>
        <v>7439.69</v>
      </c>
      <c r="AA99" s="27" t="n">
        <f aca="false">ROUNDDOWN(Z99,0)</f>
        <v>7439</v>
      </c>
      <c r="AB99" s="27" t="n">
        <f aca="false">AA99-S99</f>
        <v>7259</v>
      </c>
      <c r="AC99" s="26" t="n">
        <f aca="false">IF(AB99&lt;0,0,(ROUNDDOWN(AB99,0)))</f>
        <v>7259</v>
      </c>
      <c r="AD99" s="36"/>
      <c r="AE99" s="38"/>
      <c r="AF99" s="36"/>
      <c r="AG99" s="38"/>
      <c r="AH99" s="37" t="n">
        <f aca="false">IF((ISBLANK(N99)),M99,N99)</f>
        <v>0.31</v>
      </c>
    </row>
    <row r="100" customFormat="false" ht="15.75" hidden="false" customHeight="false" outlineLevel="0" collapsed="false">
      <c r="A100" s="29" t="n">
        <v>41824</v>
      </c>
      <c r="B100" s="40" t="n">
        <v>40923</v>
      </c>
      <c r="C100" s="31" t="n">
        <v>87654</v>
      </c>
      <c r="D100" s="31" t="n">
        <v>345</v>
      </c>
      <c r="E100" s="31" t="n">
        <v>0</v>
      </c>
      <c r="F100" s="32" t="s">
        <v>43</v>
      </c>
      <c r="G100" s="33" t="s">
        <v>46</v>
      </c>
      <c r="H100" s="34" t="n">
        <v>170</v>
      </c>
      <c r="I100" s="33" t="s">
        <v>44</v>
      </c>
      <c r="J100" s="33" t="s">
        <v>49</v>
      </c>
      <c r="K100" s="35"/>
      <c r="L100" s="36" t="n">
        <f aca="false">IF(D100&gt;$E$3,$E$3,D100)</f>
        <v>345</v>
      </c>
      <c r="M100" s="37" t="n">
        <v>0.3</v>
      </c>
      <c r="N100" s="37" t="n">
        <v>0.32</v>
      </c>
      <c r="O100" s="38" t="n">
        <f aca="false">E100*12</f>
        <v>0</v>
      </c>
      <c r="P100" s="36" t="n">
        <f aca="false">O100*((($B$2-A100)+1)/(($B$2-$B$1)+1))</f>
        <v>0</v>
      </c>
      <c r="Q100" s="38" t="n">
        <f aca="false">ROUNDUP(P100,0)</f>
        <v>0</v>
      </c>
      <c r="R100" s="36" t="n">
        <f aca="false">E100*12</f>
        <v>0</v>
      </c>
      <c r="S100" s="38" t="n">
        <f aca="false">ROUNDUP(R100,0)</f>
        <v>0</v>
      </c>
      <c r="T100" s="27" t="n">
        <f aca="false">($C100-$L100)*$M100</f>
        <v>26192.7</v>
      </c>
      <c r="U100" s="27" t="n">
        <f aca="false">ROUNDDOWN(T100,0)</f>
        <v>26192</v>
      </c>
      <c r="V100" s="27" t="n">
        <f aca="false">U100*(($A100-$B$1))/(($B$2-$B$1+1))</f>
        <v>6386.54246575342</v>
      </c>
      <c r="W100" s="27" t="n">
        <f aca="false">ROUNDUP(V100,0)</f>
        <v>6387</v>
      </c>
      <c r="X100" s="27" t="n">
        <f aca="false">U100-W100-Q100</f>
        <v>19805</v>
      </c>
      <c r="Y100" s="26" t="n">
        <f aca="false">IF(X100&lt;0,0,(ROUNDDOWN(X100,0)))</f>
        <v>19805</v>
      </c>
      <c r="Z100" s="27" t="n">
        <f aca="false">((($C100-$L100)*AH100))</f>
        <v>27938.88</v>
      </c>
      <c r="AA100" s="27" t="n">
        <f aca="false">ROUNDDOWN(Z100,0)</f>
        <v>27938</v>
      </c>
      <c r="AB100" s="27" t="n">
        <f aca="false">AA100-S100</f>
        <v>27938</v>
      </c>
      <c r="AC100" s="26" t="n">
        <f aca="false">IF(AB100&lt;0,0,(ROUNDDOWN(AB100,0)))</f>
        <v>27938</v>
      </c>
      <c r="AD100" s="36"/>
      <c r="AE100" s="38"/>
      <c r="AF100" s="36"/>
      <c r="AG100" s="38"/>
      <c r="AH100" s="37" t="n">
        <f aca="false">IF((ISBLANK(N100)),M100,N100)</f>
        <v>0.32</v>
      </c>
    </row>
    <row r="101" customFormat="false" ht="15.75" hidden="false" customHeight="false" outlineLevel="0" collapsed="false">
      <c r="A101" s="29" t="n">
        <v>41951</v>
      </c>
      <c r="B101" s="30" t="n">
        <v>36161</v>
      </c>
      <c r="C101" s="31" t="n">
        <v>71222</v>
      </c>
      <c r="D101" s="31" t="n">
        <v>0</v>
      </c>
      <c r="E101" s="31" t="n">
        <v>0</v>
      </c>
      <c r="F101" s="32" t="s">
        <v>43</v>
      </c>
      <c r="G101" s="33" t="s">
        <v>46</v>
      </c>
      <c r="H101" s="34" t="n">
        <v>190</v>
      </c>
      <c r="I101" s="33" t="s">
        <v>45</v>
      </c>
      <c r="J101" s="33" t="s">
        <v>49</v>
      </c>
      <c r="K101" s="35"/>
      <c r="L101" s="36" t="n">
        <f aca="false">IF(D101&gt;$E$3,$E$3,D101)</f>
        <v>0</v>
      </c>
      <c r="M101" s="37" t="n">
        <v>0.34</v>
      </c>
      <c r="N101" s="37" t="n">
        <v>0.36</v>
      </c>
      <c r="O101" s="38" t="n">
        <f aca="false">E101*12</f>
        <v>0</v>
      </c>
      <c r="P101" s="36" t="n">
        <f aca="false">O101*((($B$2-A101)+1)/(($B$2-$B$1)+1))</f>
        <v>0</v>
      </c>
      <c r="Q101" s="38" t="n">
        <f aca="false">ROUNDUP(P101,0)</f>
        <v>0</v>
      </c>
      <c r="R101" s="36" t="n">
        <f aca="false">E101*12</f>
        <v>0</v>
      </c>
      <c r="S101" s="38" t="n">
        <f aca="false">ROUNDUP(R101,0)</f>
        <v>0</v>
      </c>
      <c r="T101" s="27" t="n">
        <f aca="false">($C101-$L101)*$M101</f>
        <v>24215.48</v>
      </c>
      <c r="U101" s="27" t="n">
        <f aca="false">ROUNDDOWN(T101,0)</f>
        <v>24215</v>
      </c>
      <c r="V101" s="27" t="n">
        <f aca="false">U101*(($A101-$B$1))/(($B$2-$B$1+1))</f>
        <v>14329.9726027397</v>
      </c>
      <c r="W101" s="27" t="n">
        <f aca="false">ROUNDUP(V101,0)</f>
        <v>14330</v>
      </c>
      <c r="X101" s="27" t="n">
        <f aca="false">U101-W101-Q101</f>
        <v>9885</v>
      </c>
      <c r="Y101" s="26" t="n">
        <f aca="false">IF(X101&lt;0,0,(ROUNDDOWN(X101,0)))</f>
        <v>9885</v>
      </c>
      <c r="Z101" s="27" t="n">
        <f aca="false">((($C101-$L101)*AH101))</f>
        <v>25639.92</v>
      </c>
      <c r="AA101" s="27" t="n">
        <f aca="false">ROUNDDOWN(Z101,0)</f>
        <v>25639</v>
      </c>
      <c r="AB101" s="27" t="n">
        <f aca="false">AA101-S101</f>
        <v>25639</v>
      </c>
      <c r="AC101" s="26" t="n">
        <f aca="false">IF(AB101&lt;0,0,(ROUNDDOWN(AB101,0)))</f>
        <v>25639</v>
      </c>
      <c r="AD101" s="36"/>
      <c r="AE101" s="38"/>
      <c r="AF101" s="36"/>
      <c r="AG101" s="38"/>
      <c r="AH101" s="37" t="n">
        <f aca="false">IF((ISBLANK(N101)),M101,N101)</f>
        <v>0.36</v>
      </c>
    </row>
    <row r="102" customFormat="false" ht="15.75" hidden="false" customHeight="false" outlineLevel="0" collapsed="false">
      <c r="A102" s="29" t="n">
        <v>42014</v>
      </c>
      <c r="B102" s="40" t="n">
        <v>40854</v>
      </c>
      <c r="C102" s="31" t="n">
        <v>34987</v>
      </c>
      <c r="D102" s="31" t="n">
        <v>3457</v>
      </c>
      <c r="E102" s="31" t="n">
        <v>0</v>
      </c>
      <c r="F102" s="32" t="s">
        <v>43</v>
      </c>
      <c r="G102" s="33" t="s">
        <v>46</v>
      </c>
      <c r="H102" s="34" t="n">
        <v>200</v>
      </c>
      <c r="I102" s="33" t="s">
        <v>45</v>
      </c>
      <c r="J102" s="33" t="s">
        <v>49</v>
      </c>
      <c r="K102" s="35"/>
      <c r="L102" s="36" t="n">
        <f aca="false">IF(D102&gt;$E$3,$E$3,D102)</f>
        <v>3457</v>
      </c>
      <c r="M102" s="37" t="n">
        <v>0.35</v>
      </c>
      <c r="N102" s="37" t="n">
        <v>0.37</v>
      </c>
      <c r="O102" s="38" t="n">
        <f aca="false">E102*12</f>
        <v>0</v>
      </c>
      <c r="P102" s="36" t="n">
        <f aca="false">O102*((($B$2-A102)+1)/(($B$2-$B$1)+1))</f>
        <v>0</v>
      </c>
      <c r="Q102" s="38" t="n">
        <f aca="false">ROUNDUP(P102,0)</f>
        <v>0</v>
      </c>
      <c r="R102" s="36" t="n">
        <f aca="false">E102*12</f>
        <v>0</v>
      </c>
      <c r="S102" s="38" t="n">
        <f aca="false">ROUNDUP(R102,0)</f>
        <v>0</v>
      </c>
      <c r="T102" s="27" t="n">
        <f aca="false">($C102-$L102)*$M102</f>
        <v>11035.5</v>
      </c>
      <c r="U102" s="27" t="n">
        <f aca="false">ROUNDDOWN(T102,0)</f>
        <v>11035</v>
      </c>
      <c r="V102" s="27" t="n">
        <f aca="false">U102*(($A102-$B$1))/(($B$2-$B$1+1))</f>
        <v>8434.97260273973</v>
      </c>
      <c r="W102" s="27" t="n">
        <f aca="false">ROUNDUP(V102,0)</f>
        <v>8435</v>
      </c>
      <c r="X102" s="27" t="n">
        <f aca="false">U102-W102-Q102</f>
        <v>2600</v>
      </c>
      <c r="Y102" s="26" t="n">
        <f aca="false">IF(X102&lt;0,0,(ROUNDDOWN(X102,0)))</f>
        <v>2600</v>
      </c>
      <c r="Z102" s="27" t="n">
        <f aca="false">((($C102-$L102)*AH102))</f>
        <v>11666.1</v>
      </c>
      <c r="AA102" s="27" t="n">
        <f aca="false">ROUNDDOWN(Z102,0)</f>
        <v>11666</v>
      </c>
      <c r="AB102" s="27" t="n">
        <f aca="false">AA102-S102</f>
        <v>11666</v>
      </c>
      <c r="AC102" s="26" t="n">
        <f aca="false">IF(AB102&lt;0,0,(ROUNDDOWN(AB102,0)))</f>
        <v>11666</v>
      </c>
      <c r="AD102" s="36"/>
      <c r="AE102" s="38"/>
      <c r="AF102" s="36"/>
      <c r="AG102" s="38"/>
      <c r="AH102" s="37" t="n">
        <f aca="false">IF((ISBLANK(N102)),M102,N102)</f>
        <v>0.37</v>
      </c>
    </row>
    <row r="103" customFormat="false" ht="15.75" hidden="false" customHeight="false" outlineLevel="0" collapsed="false">
      <c r="A103" s="29" t="n">
        <v>42046</v>
      </c>
      <c r="B103" s="40" t="n">
        <v>35796</v>
      </c>
      <c r="C103" s="31" t="n">
        <v>18465</v>
      </c>
      <c r="D103" s="31" t="n">
        <v>0</v>
      </c>
      <c r="E103" s="31" t="n">
        <v>0</v>
      </c>
      <c r="F103" s="32" t="s">
        <v>43</v>
      </c>
      <c r="G103" s="33" t="s">
        <v>46</v>
      </c>
      <c r="H103" s="34" t="n">
        <v>205</v>
      </c>
      <c r="I103" s="33" t="s">
        <v>45</v>
      </c>
      <c r="J103" s="33" t="s">
        <v>49</v>
      </c>
      <c r="K103" s="35"/>
      <c r="L103" s="36" t="n">
        <f aca="false">IF(D103&gt;$E$3,$E$3,D103)</f>
        <v>0</v>
      </c>
      <c r="M103" s="37" t="n">
        <v>0.35</v>
      </c>
      <c r="N103" s="37" t="n">
        <v>0.37</v>
      </c>
      <c r="O103" s="38" t="n">
        <f aca="false">E103*12</f>
        <v>0</v>
      </c>
      <c r="P103" s="36" t="n">
        <f aca="false">O103*((($B$2-A103)+1)/(($B$2-$B$1)+1))</f>
        <v>0</v>
      </c>
      <c r="Q103" s="38" t="n">
        <f aca="false">ROUNDUP(P103,0)</f>
        <v>0</v>
      </c>
      <c r="R103" s="36" t="n">
        <f aca="false">E103*12</f>
        <v>0</v>
      </c>
      <c r="S103" s="38" t="n">
        <f aca="false">ROUNDUP(R103,0)</f>
        <v>0</v>
      </c>
      <c r="T103" s="27" t="n">
        <f aca="false">($C103-$L103)*$M103</f>
        <v>6462.75</v>
      </c>
      <c r="U103" s="27" t="n">
        <f aca="false">ROUNDDOWN(T103,0)</f>
        <v>6462</v>
      </c>
      <c r="V103" s="27" t="n">
        <f aca="false">U103*(($A103-$B$1))/(($B$2-$B$1+1))</f>
        <v>5505.97808219178</v>
      </c>
      <c r="W103" s="27" t="n">
        <f aca="false">ROUNDUP(V103,0)</f>
        <v>5506</v>
      </c>
      <c r="X103" s="27" t="n">
        <f aca="false">U103-W103-Q103</f>
        <v>956</v>
      </c>
      <c r="Y103" s="26" t="n">
        <f aca="false">IF(X103&lt;0,0,(ROUNDDOWN(X103,0)))</f>
        <v>956</v>
      </c>
      <c r="Z103" s="27" t="n">
        <f aca="false">((($C103-$L103)*AH103))</f>
        <v>6832.05</v>
      </c>
      <c r="AA103" s="27" t="n">
        <f aca="false">ROUNDDOWN(Z103,0)</f>
        <v>6832</v>
      </c>
      <c r="AB103" s="27" t="n">
        <f aca="false">AA103-S103</f>
        <v>6832</v>
      </c>
      <c r="AC103" s="26" t="n">
        <f aca="false">IF(AB103&lt;0,0,(ROUNDDOWN(AB103,0)))</f>
        <v>6832</v>
      </c>
      <c r="AD103" s="36"/>
      <c r="AE103" s="38"/>
      <c r="AF103" s="36"/>
      <c r="AG103" s="38"/>
      <c r="AH103" s="37" t="n">
        <f aca="false">IF((ISBLANK(N103)),M103,N103)</f>
        <v>0.37</v>
      </c>
    </row>
    <row r="104" customFormat="false" ht="15.75" hidden="false" customHeight="false" outlineLevel="0" collapsed="false">
      <c r="A104" s="29" t="n">
        <v>42005</v>
      </c>
      <c r="B104" s="40" t="n">
        <v>40854</v>
      </c>
      <c r="C104" s="31" t="n">
        <v>22987</v>
      </c>
      <c r="D104" s="31" t="n">
        <v>0</v>
      </c>
      <c r="E104" s="31" t="n">
        <v>0</v>
      </c>
      <c r="F104" s="32" t="s">
        <v>43</v>
      </c>
      <c r="G104" s="33" t="s">
        <v>46</v>
      </c>
      <c r="H104" s="34" t="n">
        <v>215</v>
      </c>
      <c r="I104" s="33" t="s">
        <v>45</v>
      </c>
      <c r="J104" s="33" t="s">
        <v>49</v>
      </c>
      <c r="K104" s="35"/>
      <c r="L104" s="36" t="n">
        <f aca="false">IF(D104&gt;$E$3,$E$3,D104)</f>
        <v>0</v>
      </c>
      <c r="M104" s="37" t="n">
        <v>0.35</v>
      </c>
      <c r="N104" s="37" t="n">
        <v>0.37</v>
      </c>
      <c r="O104" s="38" t="n">
        <f aca="false">E104*12</f>
        <v>0</v>
      </c>
      <c r="P104" s="36" t="n">
        <f aca="false">O104*((($B$2-A104)+1)/(($B$2-$B$1)+1))</f>
        <v>0</v>
      </c>
      <c r="Q104" s="38" t="n">
        <f aca="false">ROUNDUP(P104,0)</f>
        <v>0</v>
      </c>
      <c r="R104" s="36" t="n">
        <f aca="false">E104*12</f>
        <v>0</v>
      </c>
      <c r="S104" s="38" t="n">
        <f aca="false">ROUNDUP(R104,0)</f>
        <v>0</v>
      </c>
      <c r="T104" s="27" t="n">
        <f aca="false">($C104-$L104)*$M104</f>
        <v>8045.45</v>
      </c>
      <c r="U104" s="27" t="n">
        <f aca="false">ROUNDDOWN(T104,0)</f>
        <v>8045</v>
      </c>
      <c r="V104" s="27" t="n">
        <f aca="false">U104*(($A104-$B$1))/(($B$2-$B$1+1))</f>
        <v>5951.09589041096</v>
      </c>
      <c r="W104" s="27" t="n">
        <f aca="false">ROUNDUP(V104,0)</f>
        <v>5952</v>
      </c>
      <c r="X104" s="27" t="n">
        <f aca="false">U104-W104-Q104</f>
        <v>2093</v>
      </c>
      <c r="Y104" s="26" t="n">
        <f aca="false">IF(X104&lt;0,0,(ROUNDDOWN(X104,0)))</f>
        <v>2093</v>
      </c>
      <c r="Z104" s="27" t="n">
        <f aca="false">((($C104-$L104)*AH104))</f>
        <v>8505.19</v>
      </c>
      <c r="AA104" s="27" t="n">
        <f aca="false">ROUNDDOWN(Z104,0)</f>
        <v>8505</v>
      </c>
      <c r="AB104" s="27" t="n">
        <f aca="false">AA104-S104</f>
        <v>8505</v>
      </c>
      <c r="AC104" s="26" t="n">
        <f aca="false">IF(AB104&lt;0,0,(ROUNDDOWN(AB104,0)))</f>
        <v>8505</v>
      </c>
      <c r="AD104" s="36"/>
      <c r="AE104" s="38"/>
      <c r="AF104" s="36"/>
      <c r="AG104" s="38"/>
      <c r="AH104" s="37" t="n">
        <f aca="false">IF((ISBLANK(N104)),M104,N104)</f>
        <v>0.37</v>
      </c>
    </row>
    <row r="105" customFormat="false" ht="15.75" hidden="false" customHeight="false" outlineLevel="0" collapsed="false">
      <c r="A105" s="29" t="n">
        <v>41856</v>
      </c>
      <c r="B105" s="30" t="n">
        <v>35797</v>
      </c>
      <c r="C105" s="31" t="n">
        <v>25446</v>
      </c>
      <c r="D105" s="31" t="n">
        <v>125</v>
      </c>
      <c r="E105" s="31" t="n">
        <v>100</v>
      </c>
      <c r="F105" s="32" t="s">
        <v>43</v>
      </c>
      <c r="G105" s="33" t="s">
        <v>40</v>
      </c>
      <c r="H105" s="34" t="n">
        <v>220</v>
      </c>
      <c r="I105" s="33" t="s">
        <v>45</v>
      </c>
      <c r="J105" s="33" t="s">
        <v>49</v>
      </c>
      <c r="K105" s="35"/>
      <c r="L105" s="36" t="n">
        <f aca="false">IF(D105&gt;$E$3,$E$3,D105)</f>
        <v>125</v>
      </c>
      <c r="M105" s="37" t="n">
        <v>0.35</v>
      </c>
      <c r="N105" s="37" t="n">
        <v>0.37</v>
      </c>
      <c r="O105" s="38" t="n">
        <f aca="false">E105*12</f>
        <v>1200</v>
      </c>
      <c r="P105" s="36" t="n">
        <f aca="false">O105*((($B$2-A105)+1)/(($B$2-$B$1)+1))</f>
        <v>802.191780821918</v>
      </c>
      <c r="Q105" s="38" t="n">
        <f aca="false">ROUNDUP(P105,0)</f>
        <v>803</v>
      </c>
      <c r="R105" s="36" t="n">
        <f aca="false">E105*12</f>
        <v>1200</v>
      </c>
      <c r="S105" s="38" t="n">
        <f aca="false">ROUNDUP(R105,0)</f>
        <v>1200</v>
      </c>
      <c r="T105" s="27" t="n">
        <f aca="false">($C105-$L105)*$M105</f>
        <v>8862.35</v>
      </c>
      <c r="U105" s="27" t="n">
        <f aca="false">ROUNDDOWN(T105,0)</f>
        <v>8862</v>
      </c>
      <c r="V105" s="27" t="n">
        <f aca="false">U105*(($A105-$B$1))/(($B$2-$B$1+1))</f>
        <v>2937.81369863014</v>
      </c>
      <c r="W105" s="27" t="n">
        <f aca="false">ROUNDUP(V105,0)</f>
        <v>2938</v>
      </c>
      <c r="X105" s="27" t="n">
        <f aca="false">U105-W105-Q105</f>
        <v>5121</v>
      </c>
      <c r="Y105" s="26" t="n">
        <f aca="false">IF(X105&lt;0,0,(ROUNDDOWN(X105,0)))</f>
        <v>5121</v>
      </c>
      <c r="Z105" s="27" t="n">
        <f aca="false">((($C105-$L105)*AH105))</f>
        <v>9368.77</v>
      </c>
      <c r="AA105" s="27" t="n">
        <f aca="false">ROUNDDOWN(Z105,0)</f>
        <v>9368</v>
      </c>
      <c r="AB105" s="27" t="n">
        <f aca="false">AA105-S105</f>
        <v>8168</v>
      </c>
      <c r="AC105" s="26" t="n">
        <f aca="false">IF(AB105&lt;0,0,(ROUNDDOWN(AB105,0)))</f>
        <v>8168</v>
      </c>
      <c r="AD105" s="36"/>
      <c r="AE105" s="38"/>
      <c r="AF105" s="36"/>
      <c r="AG105" s="38"/>
      <c r="AH105" s="37" t="n">
        <f aca="false">IF((ISBLANK(N105)),M105,N105)</f>
        <v>0.37</v>
      </c>
    </row>
    <row r="106" customFormat="false" ht="15.75" hidden="false" customHeight="false" outlineLevel="0" collapsed="false">
      <c r="A106" s="29" t="n">
        <v>41761</v>
      </c>
      <c r="B106" s="40" t="n">
        <v>40854</v>
      </c>
      <c r="C106" s="31" t="n">
        <v>51423</v>
      </c>
      <c r="D106" s="31" t="n">
        <v>0</v>
      </c>
      <c r="E106" s="31" t="n">
        <v>77</v>
      </c>
      <c r="F106" s="32" t="s">
        <v>43</v>
      </c>
      <c r="G106" s="33" t="s">
        <v>40</v>
      </c>
      <c r="H106" s="34" t="n">
        <v>151</v>
      </c>
      <c r="I106" s="33" t="s">
        <v>45</v>
      </c>
      <c r="J106" s="33" t="s">
        <v>49</v>
      </c>
      <c r="K106" s="35"/>
      <c r="L106" s="36" t="n">
        <f aca="false">IF(D106&gt;$E$3,$E$3,D106)</f>
        <v>0</v>
      </c>
      <c r="M106" s="37" t="n">
        <v>0.23</v>
      </c>
      <c r="N106" s="37" t="n">
        <v>0.25</v>
      </c>
      <c r="O106" s="38" t="n">
        <f aca="false">E106*12</f>
        <v>924</v>
      </c>
      <c r="P106" s="36" t="n">
        <f aca="false">O106*((($B$2-A106)+1)/(($B$2-$B$1)+1))</f>
        <v>858.180821917808</v>
      </c>
      <c r="Q106" s="38" t="n">
        <f aca="false">ROUNDUP(P106,0)</f>
        <v>859</v>
      </c>
      <c r="R106" s="36" t="n">
        <f aca="false">E106*12</f>
        <v>924</v>
      </c>
      <c r="S106" s="38" t="n">
        <f aca="false">ROUNDUP(R106,0)</f>
        <v>924</v>
      </c>
      <c r="T106" s="27" t="n">
        <f aca="false">($C106-$L106)*$M106</f>
        <v>11827.29</v>
      </c>
      <c r="U106" s="27" t="n">
        <f aca="false">ROUNDDOWN(T106,0)</f>
        <v>11827</v>
      </c>
      <c r="V106" s="27" t="n">
        <f aca="false">U106*(($A106-$B$1))/(($B$2-$B$1+1))</f>
        <v>842.471232876712</v>
      </c>
      <c r="W106" s="27" t="n">
        <f aca="false">ROUNDUP(V106,0)</f>
        <v>843</v>
      </c>
      <c r="X106" s="27" t="n">
        <f aca="false">U106-W106-Q106</f>
        <v>10125</v>
      </c>
      <c r="Y106" s="26" t="n">
        <f aca="false">IF(X106&lt;0,0,(ROUNDDOWN(X106,0)))</f>
        <v>10125</v>
      </c>
      <c r="Z106" s="27" t="n">
        <f aca="false">((($C106-$L106)*AH106))</f>
        <v>12855.75</v>
      </c>
      <c r="AA106" s="27" t="n">
        <f aca="false">ROUNDDOWN(Z106,0)</f>
        <v>12855</v>
      </c>
      <c r="AB106" s="27" t="n">
        <f aca="false">AA106-S106</f>
        <v>11931</v>
      </c>
      <c r="AC106" s="26" t="n">
        <f aca="false">IF(AB106&lt;0,0,(ROUNDDOWN(AB106,0)))</f>
        <v>11931</v>
      </c>
      <c r="AD106" s="36"/>
      <c r="AE106" s="38"/>
      <c r="AF106" s="36"/>
      <c r="AG106" s="38"/>
      <c r="AH106" s="37" t="n">
        <f aca="false">IF((ISBLANK(N106)),M106,N106)</f>
        <v>0.25</v>
      </c>
    </row>
    <row r="107" customFormat="false" ht="15.75" hidden="false" customHeight="false" outlineLevel="0" collapsed="false">
      <c r="A107" s="29" t="n">
        <v>41761</v>
      </c>
      <c r="B107" s="30" t="n">
        <v>35797</v>
      </c>
      <c r="C107" s="31" t="n">
        <v>25446</v>
      </c>
      <c r="D107" s="31" t="n">
        <v>0</v>
      </c>
      <c r="E107" s="31" t="n">
        <v>90</v>
      </c>
      <c r="F107" s="32" t="s">
        <v>43</v>
      </c>
      <c r="G107" s="33" t="s">
        <v>40</v>
      </c>
      <c r="H107" s="34" t="n">
        <v>154</v>
      </c>
      <c r="I107" s="33" t="s">
        <v>45</v>
      </c>
      <c r="J107" s="33" t="s">
        <v>49</v>
      </c>
      <c r="K107" s="35"/>
      <c r="L107" s="36" t="n">
        <f aca="false">IF(D107&gt;$E$3,$E$3,D107)</f>
        <v>0</v>
      </c>
      <c r="M107" s="37" t="n">
        <v>0.23</v>
      </c>
      <c r="N107" s="37" t="n">
        <v>0.25</v>
      </c>
      <c r="O107" s="38" t="n">
        <f aca="false">E107*12</f>
        <v>1080</v>
      </c>
      <c r="P107" s="36" t="n">
        <f aca="false">O107*((($B$2-A107)+1)/(($B$2-$B$1)+1))</f>
        <v>1003.06849315068</v>
      </c>
      <c r="Q107" s="38" t="n">
        <f aca="false">ROUNDUP(P107,0)</f>
        <v>1004</v>
      </c>
      <c r="R107" s="36" t="n">
        <f aca="false">E107*12</f>
        <v>1080</v>
      </c>
      <c r="S107" s="38" t="n">
        <f aca="false">ROUNDUP(R107,0)</f>
        <v>1080</v>
      </c>
      <c r="T107" s="27" t="n">
        <f aca="false">($C107-$L107)*$M107</f>
        <v>5852.58</v>
      </c>
      <c r="U107" s="27" t="n">
        <f aca="false">ROUNDDOWN(T107,0)</f>
        <v>5852</v>
      </c>
      <c r="V107" s="27" t="n">
        <f aca="false">U107*(($A107-$B$1))/(($B$2-$B$1+1))</f>
        <v>416.854794520548</v>
      </c>
      <c r="W107" s="27" t="n">
        <f aca="false">ROUNDUP(V107,0)</f>
        <v>417</v>
      </c>
      <c r="X107" s="27" t="n">
        <f aca="false">U107-W107-Q107</f>
        <v>4431</v>
      </c>
      <c r="Y107" s="26" t="n">
        <f aca="false">IF(X107&lt;0,0,(ROUNDDOWN(X107,0)))</f>
        <v>4431</v>
      </c>
      <c r="Z107" s="27" t="n">
        <f aca="false">((($C107-$L107)*AH107))</f>
        <v>6361.5</v>
      </c>
      <c r="AA107" s="27" t="n">
        <f aca="false">ROUNDDOWN(Z107,0)</f>
        <v>6361</v>
      </c>
      <c r="AB107" s="27" t="n">
        <f aca="false">AA107-S107</f>
        <v>5281</v>
      </c>
      <c r="AC107" s="26" t="n">
        <f aca="false">IF(AB107&lt;0,0,(ROUNDDOWN(AB107,0)))</f>
        <v>5281</v>
      </c>
      <c r="AD107" s="36"/>
      <c r="AE107" s="38"/>
      <c r="AF107" s="36"/>
      <c r="AG107" s="38"/>
      <c r="AH107" s="37" t="n">
        <f aca="false">IF((ISBLANK(N107)),M107,N107)</f>
        <v>0.25</v>
      </c>
    </row>
    <row r="108" customFormat="false" ht="15.75" hidden="false" customHeight="false" outlineLevel="0" collapsed="false">
      <c r="A108" s="29" t="n">
        <v>41793</v>
      </c>
      <c r="B108" s="30" t="n">
        <v>36161</v>
      </c>
      <c r="C108" s="31" t="n">
        <v>33656</v>
      </c>
      <c r="D108" s="31" t="n">
        <v>372</v>
      </c>
      <c r="E108" s="31" t="n">
        <v>0</v>
      </c>
      <c r="F108" s="32" t="s">
        <v>43</v>
      </c>
      <c r="G108" s="33" t="s">
        <v>40</v>
      </c>
      <c r="H108" s="34"/>
      <c r="I108" s="33" t="s">
        <v>44</v>
      </c>
      <c r="J108" s="33" t="s">
        <v>49</v>
      </c>
      <c r="K108" s="35"/>
      <c r="L108" s="36" t="n">
        <f aca="false">IF(D108&gt;$E$3,$E$3,D108)</f>
        <v>372</v>
      </c>
      <c r="M108" s="37" t="n">
        <v>0.25</v>
      </c>
      <c r="N108" s="37" t="n">
        <v>0.25</v>
      </c>
      <c r="O108" s="38" t="n">
        <f aca="false">E108*12</f>
        <v>0</v>
      </c>
      <c r="P108" s="36" t="n">
        <f aca="false">O108*((($B$2-A108)+1)/(($B$2-$B$1)+1))</f>
        <v>0</v>
      </c>
      <c r="Q108" s="38" t="n">
        <f aca="false">ROUNDUP(P108,0)</f>
        <v>0</v>
      </c>
      <c r="R108" s="36" t="n">
        <f aca="false">E108*12</f>
        <v>0</v>
      </c>
      <c r="S108" s="38" t="n">
        <f aca="false">ROUNDUP(R108,0)</f>
        <v>0</v>
      </c>
      <c r="T108" s="27" t="n">
        <f aca="false">($C108-$L108)*$M108</f>
        <v>8321</v>
      </c>
      <c r="U108" s="27" t="n">
        <f aca="false">ROUNDDOWN(T108,0)</f>
        <v>8321</v>
      </c>
      <c r="V108" s="27" t="n">
        <f aca="false">U108*(($A108-$B$1))/(($B$2-$B$1+1))</f>
        <v>1322.24109589041</v>
      </c>
      <c r="W108" s="27" t="n">
        <f aca="false">ROUNDUP(V108,0)</f>
        <v>1323</v>
      </c>
      <c r="X108" s="27" t="n">
        <f aca="false">U108-W108-Q108</f>
        <v>6998</v>
      </c>
      <c r="Y108" s="26" t="n">
        <f aca="false">IF(X108&lt;0,0,(ROUNDDOWN(X108,0)))</f>
        <v>6998</v>
      </c>
      <c r="Z108" s="27" t="n">
        <f aca="false">((($C108-$L108)*AH108))</f>
        <v>8321</v>
      </c>
      <c r="AA108" s="27" t="n">
        <f aca="false">ROUNDDOWN(Z108,0)</f>
        <v>8321</v>
      </c>
      <c r="AB108" s="27" t="n">
        <f aca="false">AA108-S108</f>
        <v>8321</v>
      </c>
      <c r="AC108" s="26" t="n">
        <f aca="false">IF(AB108&lt;0,0,(ROUNDDOWN(AB108,0)))</f>
        <v>8321</v>
      </c>
      <c r="AD108" s="36"/>
      <c r="AE108" s="38"/>
      <c r="AF108" s="36"/>
      <c r="AG108" s="38"/>
      <c r="AH108" s="37" t="n">
        <f aca="false">IF((ISBLANK(N108)),M108,N108)</f>
        <v>0.25</v>
      </c>
    </row>
    <row r="109" customFormat="false" ht="15.75" hidden="false" customHeight="false" outlineLevel="0" collapsed="false">
      <c r="A109" s="29" t="n">
        <v>41824</v>
      </c>
      <c r="B109" s="40" t="n">
        <v>41275</v>
      </c>
      <c r="C109" s="31" t="n">
        <v>51423</v>
      </c>
      <c r="D109" s="31" t="n">
        <v>123</v>
      </c>
      <c r="E109" s="31" t="n">
        <v>100</v>
      </c>
      <c r="F109" s="32" t="s">
        <v>43</v>
      </c>
      <c r="G109" s="33" t="s">
        <v>40</v>
      </c>
      <c r="H109" s="34"/>
      <c r="I109" s="33" t="s">
        <v>48</v>
      </c>
      <c r="J109" s="33" t="s">
        <v>49</v>
      </c>
      <c r="K109" s="35"/>
      <c r="L109" s="36" t="n">
        <f aca="false">IF(D109&gt;$E$3,$E$3,D109)</f>
        <v>123</v>
      </c>
      <c r="M109" s="37" t="n">
        <v>0.35</v>
      </c>
      <c r="N109" s="37" t="n">
        <v>0.37</v>
      </c>
      <c r="O109" s="38" t="n">
        <f aca="false">E109*12</f>
        <v>1200</v>
      </c>
      <c r="P109" s="36" t="n">
        <f aca="false">O109*((($B$2-A109)+1)/(($B$2-$B$1)+1))</f>
        <v>907.397260273973</v>
      </c>
      <c r="Q109" s="38" t="n">
        <f aca="false">ROUNDUP(P109,0)</f>
        <v>908</v>
      </c>
      <c r="R109" s="36" t="n">
        <f aca="false">E109*12</f>
        <v>1200</v>
      </c>
      <c r="S109" s="38" t="n">
        <f aca="false">ROUNDUP(R109,0)</f>
        <v>1200</v>
      </c>
      <c r="T109" s="27" t="n">
        <f aca="false">($C109-$L109)*$M109</f>
        <v>17955</v>
      </c>
      <c r="U109" s="27" t="n">
        <f aca="false">ROUNDDOWN(T109,0)</f>
        <v>17955</v>
      </c>
      <c r="V109" s="27" t="n">
        <f aca="false">U109*(($A109-$B$1))/(($B$2-$B$1+1))</f>
        <v>4378.06849315068</v>
      </c>
      <c r="W109" s="27" t="n">
        <f aca="false">ROUNDUP(V109,0)</f>
        <v>4379</v>
      </c>
      <c r="X109" s="27" t="n">
        <f aca="false">U109-W109-Q109</f>
        <v>12668</v>
      </c>
      <c r="Y109" s="26" t="n">
        <f aca="false">IF(X109&lt;0,0,(ROUNDDOWN(X109,0)))</f>
        <v>12668</v>
      </c>
      <c r="Z109" s="27" t="n">
        <f aca="false">((($C109-$L109)*AH109))</f>
        <v>18981</v>
      </c>
      <c r="AA109" s="27" t="n">
        <f aca="false">ROUNDDOWN(Z109,0)</f>
        <v>18981</v>
      </c>
      <c r="AB109" s="27" t="n">
        <f aca="false">AA109-S109</f>
        <v>17781</v>
      </c>
      <c r="AC109" s="26" t="n">
        <f aca="false">IF(AB109&lt;0,0,(ROUNDDOWN(AB109,0)))</f>
        <v>17781</v>
      </c>
      <c r="AD109" s="36"/>
      <c r="AE109" s="38"/>
      <c r="AF109" s="36"/>
      <c r="AG109" s="38"/>
      <c r="AH109" s="37" t="n">
        <f aca="false">IF((ISBLANK(N109)),M109,N109)</f>
        <v>0.37</v>
      </c>
    </row>
    <row r="110" customFormat="false" ht="15.75" hidden="false" customHeight="false" outlineLevel="0" collapsed="false">
      <c r="A110" s="29" t="n">
        <v>41888</v>
      </c>
      <c r="B110" s="40" t="n">
        <v>41275</v>
      </c>
      <c r="C110" s="31" t="n">
        <v>44765</v>
      </c>
      <c r="D110" s="31" t="n">
        <v>5456</v>
      </c>
      <c r="E110" s="31" t="n">
        <v>15</v>
      </c>
      <c r="F110" s="32" t="s">
        <v>43</v>
      </c>
      <c r="G110" s="33" t="s">
        <v>46</v>
      </c>
      <c r="H110" s="34"/>
      <c r="I110" s="33" t="s">
        <v>44</v>
      </c>
      <c r="J110" s="33" t="s">
        <v>49</v>
      </c>
      <c r="K110" s="35"/>
      <c r="L110" s="36" t="n">
        <f aca="false">IF(D110&gt;$E$3,$E$3,D110)</f>
        <v>5000</v>
      </c>
      <c r="M110" s="37" t="n">
        <v>0.28</v>
      </c>
      <c r="N110" s="37" t="n">
        <v>0.28</v>
      </c>
      <c r="O110" s="38" t="n">
        <f aca="false">E110*12</f>
        <v>180</v>
      </c>
      <c r="P110" s="36" t="n">
        <f aca="false">O110*((($B$2-A110)+1)/(($B$2-$B$1)+1))</f>
        <v>104.547945205479</v>
      </c>
      <c r="Q110" s="38" t="n">
        <f aca="false">ROUNDUP(P110,0)</f>
        <v>105</v>
      </c>
      <c r="R110" s="36" t="n">
        <f aca="false">E110*12</f>
        <v>180</v>
      </c>
      <c r="S110" s="38" t="n">
        <f aca="false">ROUNDUP(R110,0)</f>
        <v>180</v>
      </c>
      <c r="T110" s="27" t="n">
        <f aca="false">($C110-$L110)*$M110</f>
        <v>11134.2</v>
      </c>
      <c r="U110" s="27" t="n">
        <f aca="false">ROUNDDOWN(T110,0)</f>
        <v>11134</v>
      </c>
      <c r="V110" s="27" t="n">
        <f aca="false">U110*(($A110-$B$1))/(($B$2-$B$1+1))</f>
        <v>4667.12876712329</v>
      </c>
      <c r="W110" s="27" t="n">
        <f aca="false">ROUNDUP(V110,0)</f>
        <v>4668</v>
      </c>
      <c r="X110" s="27" t="n">
        <f aca="false">U110-W110-Q110</f>
        <v>6361</v>
      </c>
      <c r="Y110" s="26" t="n">
        <f aca="false">IF(X110&lt;0,0,(ROUNDDOWN(X110,0)))</f>
        <v>6361</v>
      </c>
      <c r="Z110" s="27" t="n">
        <f aca="false">((($C110-$L110)*AH110))</f>
        <v>11134.2</v>
      </c>
      <c r="AA110" s="27" t="n">
        <f aca="false">ROUNDDOWN(Z110,0)</f>
        <v>11134</v>
      </c>
      <c r="AB110" s="27" t="n">
        <f aca="false">AA110-S110</f>
        <v>10954</v>
      </c>
      <c r="AC110" s="26" t="n">
        <f aca="false">IF(AB110&lt;0,0,(ROUNDDOWN(AB110,0)))</f>
        <v>10954</v>
      </c>
      <c r="AD110" s="36"/>
      <c r="AE110" s="38"/>
      <c r="AF110" s="36"/>
      <c r="AG110" s="38"/>
      <c r="AH110" s="37" t="n">
        <f aca="false">IF((ISBLANK(N110)),M110,N110)</f>
        <v>0.28</v>
      </c>
    </row>
    <row r="111" customFormat="false" ht="15.75" hidden="false" customHeight="false" outlineLevel="0" collapsed="false">
      <c r="A111" s="29" t="n">
        <v>41919</v>
      </c>
      <c r="B111" s="30" t="n">
        <v>35797</v>
      </c>
      <c r="C111" s="31" t="n">
        <v>51423</v>
      </c>
      <c r="D111" s="31" t="n">
        <v>0</v>
      </c>
      <c r="E111" s="31" t="n">
        <v>0</v>
      </c>
      <c r="F111" s="32" t="s">
        <v>43</v>
      </c>
      <c r="G111" s="33" t="s">
        <v>46</v>
      </c>
      <c r="H111" s="34"/>
      <c r="I111" s="33" t="s">
        <v>48</v>
      </c>
      <c r="J111" s="33" t="s">
        <v>49</v>
      </c>
      <c r="K111" s="35"/>
      <c r="L111" s="36" t="n">
        <f aca="false">IF(D111&gt;$E$3,$E$3,D111)</f>
        <v>0</v>
      </c>
      <c r="M111" s="37" t="n">
        <v>0.35</v>
      </c>
      <c r="N111" s="37" t="n">
        <v>0.37</v>
      </c>
      <c r="O111" s="38" t="n">
        <f aca="false">E111*12</f>
        <v>0</v>
      </c>
      <c r="P111" s="36" t="n">
        <f aca="false">O111*((($B$2-A111)+1)/(($B$2-$B$1)+1))</f>
        <v>0</v>
      </c>
      <c r="Q111" s="38" t="n">
        <f aca="false">ROUNDUP(P111,0)</f>
        <v>0</v>
      </c>
      <c r="R111" s="36" t="n">
        <f aca="false">E111*12</f>
        <v>0</v>
      </c>
      <c r="S111" s="38" t="n">
        <f aca="false">ROUNDUP(R111,0)</f>
        <v>0</v>
      </c>
      <c r="T111" s="27" t="n">
        <f aca="false">($C111-$L111)*$M111</f>
        <v>17998.05</v>
      </c>
      <c r="U111" s="27" t="n">
        <f aca="false">ROUNDDOWN(T111,0)</f>
        <v>17998</v>
      </c>
      <c r="V111" s="27" t="n">
        <f aca="false">U111*(($A111-$B$1))/(($B$2-$B$1+1))</f>
        <v>9072.96438356164</v>
      </c>
      <c r="W111" s="27" t="n">
        <f aca="false">ROUNDUP(V111,0)</f>
        <v>9073</v>
      </c>
      <c r="X111" s="27" t="n">
        <f aca="false">U111-W111-Q111</f>
        <v>8925</v>
      </c>
      <c r="Y111" s="26" t="n">
        <f aca="false">IF(X111&lt;0,0,(ROUNDDOWN(X111,0)))</f>
        <v>8925</v>
      </c>
      <c r="Z111" s="27" t="n">
        <f aca="false">((($C111-$L111)*AH111))</f>
        <v>19026.51</v>
      </c>
      <c r="AA111" s="27" t="n">
        <f aca="false">ROUNDDOWN(Z111,0)</f>
        <v>19026</v>
      </c>
      <c r="AB111" s="27" t="n">
        <f aca="false">AA111-S111</f>
        <v>19026</v>
      </c>
      <c r="AC111" s="26" t="n">
        <f aca="false">IF(AB111&lt;0,0,(ROUNDDOWN(AB111,0)))</f>
        <v>19026</v>
      </c>
      <c r="AD111" s="36"/>
      <c r="AE111" s="38"/>
      <c r="AF111" s="36"/>
      <c r="AG111" s="38"/>
      <c r="AH111" s="37" t="n">
        <f aca="false">IF((ISBLANK(N111)),M111,N111)</f>
        <v>0.37</v>
      </c>
    </row>
    <row r="112" customFormat="false" ht="15.75" hidden="false" customHeight="false" outlineLevel="0" collapsed="false">
      <c r="A112" s="29" t="n">
        <v>41761</v>
      </c>
      <c r="B112" s="40" t="n">
        <v>32874</v>
      </c>
      <c r="C112" s="31" t="n">
        <v>25446</v>
      </c>
      <c r="D112" s="31" t="n">
        <v>0</v>
      </c>
      <c r="E112" s="31" t="n">
        <v>90</v>
      </c>
      <c r="F112" s="32" t="s">
        <v>43</v>
      </c>
      <c r="G112" s="33" t="s">
        <v>40</v>
      </c>
      <c r="H112" s="34"/>
      <c r="I112" s="33" t="s">
        <v>41</v>
      </c>
      <c r="J112" s="33" t="s">
        <v>49</v>
      </c>
      <c r="K112" s="35"/>
      <c r="L112" s="36" t="n">
        <f aca="false">IF(D112&gt;$E$3,$E$3,D112)</f>
        <v>0</v>
      </c>
      <c r="M112" s="37" t="n">
        <v>0.15</v>
      </c>
      <c r="N112" s="37" t="n">
        <v>0.15</v>
      </c>
      <c r="O112" s="38" t="n">
        <f aca="false">E112*12</f>
        <v>1080</v>
      </c>
      <c r="P112" s="36" t="n">
        <f aca="false">O112*((($B$2-A112)+1)/(($B$2-$B$1)+1))</f>
        <v>1003.06849315068</v>
      </c>
      <c r="Q112" s="38" t="n">
        <f aca="false">ROUNDUP(P112,0)</f>
        <v>1004</v>
      </c>
      <c r="R112" s="36" t="n">
        <f aca="false">E112*12</f>
        <v>1080</v>
      </c>
      <c r="S112" s="38" t="n">
        <f aca="false">ROUNDUP(R112,0)</f>
        <v>1080</v>
      </c>
      <c r="T112" s="27" t="n">
        <f aca="false">($C112-$L112)*$M112</f>
        <v>3816.9</v>
      </c>
      <c r="U112" s="27" t="n">
        <f aca="false">ROUNDDOWN(T112,0)</f>
        <v>3816</v>
      </c>
      <c r="V112" s="27" t="n">
        <f aca="false">U112*(($A112-$B$1))/(($B$2-$B$1+1))</f>
        <v>271.824657534247</v>
      </c>
      <c r="W112" s="27" t="n">
        <f aca="false">ROUNDUP(V112,0)</f>
        <v>272</v>
      </c>
      <c r="X112" s="27" t="n">
        <f aca="false">U112-W112-Q112</f>
        <v>2540</v>
      </c>
      <c r="Y112" s="26" t="n">
        <f aca="false">IF(X112&lt;0,0,(ROUNDDOWN(X112,0)))</f>
        <v>2540</v>
      </c>
      <c r="Z112" s="27" t="n">
        <f aca="false">((($C112-$L112)*AH112))</f>
        <v>3816.9</v>
      </c>
      <c r="AA112" s="27" t="n">
        <f aca="false">ROUNDDOWN(Z112,0)</f>
        <v>3816</v>
      </c>
      <c r="AB112" s="27" t="n">
        <f aca="false">AA112-S112</f>
        <v>2736</v>
      </c>
      <c r="AC112" s="26" t="n">
        <f aca="false">IF(AB112&lt;0,0,(ROUNDDOWN(AB112,0)))</f>
        <v>2736</v>
      </c>
      <c r="AD112" s="36"/>
      <c r="AE112" s="38"/>
      <c r="AF112" s="36"/>
      <c r="AG112" s="38"/>
      <c r="AH112" s="37" t="n">
        <f aca="false">IF((ISBLANK(N112)),M112,N112)</f>
        <v>0.15</v>
      </c>
    </row>
    <row r="113" customFormat="false" ht="15.75" hidden="false" customHeight="false" outlineLevel="0" collapsed="false">
      <c r="A113" s="29" t="n">
        <v>41793</v>
      </c>
      <c r="B113" s="40" t="n">
        <v>35795</v>
      </c>
      <c r="C113" s="31" t="n">
        <v>33656</v>
      </c>
      <c r="D113" s="31" t="n">
        <v>147</v>
      </c>
      <c r="E113" s="31" t="n">
        <v>0</v>
      </c>
      <c r="F113" s="32" t="s">
        <v>43</v>
      </c>
      <c r="G113" s="33" t="s">
        <v>40</v>
      </c>
      <c r="H113" s="34"/>
      <c r="I113" s="33" t="s">
        <v>44</v>
      </c>
      <c r="J113" s="33" t="s">
        <v>49</v>
      </c>
      <c r="K113" s="35"/>
      <c r="L113" s="36" t="n">
        <f aca="false">IF(D113&gt;$E$3,$E$3,D113)</f>
        <v>147</v>
      </c>
      <c r="M113" s="37" t="n">
        <v>0.22</v>
      </c>
      <c r="N113" s="37" t="n">
        <v>0.22</v>
      </c>
      <c r="O113" s="38" t="n">
        <f aca="false">E113*12</f>
        <v>0</v>
      </c>
      <c r="P113" s="36" t="n">
        <f aca="false">O113*((($B$2-A113)+1)/(($B$2-$B$1)+1))</f>
        <v>0</v>
      </c>
      <c r="Q113" s="38" t="n">
        <f aca="false">ROUNDUP(P113,0)</f>
        <v>0</v>
      </c>
      <c r="R113" s="36" t="n">
        <f aca="false">E113*12</f>
        <v>0</v>
      </c>
      <c r="S113" s="38" t="n">
        <f aca="false">ROUNDUP(R113,0)</f>
        <v>0</v>
      </c>
      <c r="T113" s="27" t="n">
        <f aca="false">($C113-$L113)*$M113</f>
        <v>7371.98</v>
      </c>
      <c r="U113" s="27" t="n">
        <f aca="false">ROUNDDOWN(T113,0)</f>
        <v>7371</v>
      </c>
      <c r="V113" s="27" t="n">
        <f aca="false">U113*(($A113-$B$1))/(($B$2-$B$1+1))</f>
        <v>1171.28219178082</v>
      </c>
      <c r="W113" s="27" t="n">
        <f aca="false">ROUNDUP(V113,0)</f>
        <v>1172</v>
      </c>
      <c r="X113" s="27" t="n">
        <f aca="false">U113-W113-Q113</f>
        <v>6199</v>
      </c>
      <c r="Y113" s="26" t="n">
        <f aca="false">IF(X113&lt;0,0,(ROUNDDOWN(X113,0)))</f>
        <v>6199</v>
      </c>
      <c r="Z113" s="27" t="n">
        <f aca="false">((($C113-$L113)*AH113))</f>
        <v>7371.98</v>
      </c>
      <c r="AA113" s="27" t="n">
        <f aca="false">ROUNDDOWN(Z113,0)</f>
        <v>7371</v>
      </c>
      <c r="AB113" s="27" t="n">
        <f aca="false">AA113-S113</f>
        <v>7371</v>
      </c>
      <c r="AC113" s="26" t="n">
        <f aca="false">IF(AB113&lt;0,0,(ROUNDDOWN(AB113,0)))</f>
        <v>7371</v>
      </c>
      <c r="AD113" s="36"/>
      <c r="AE113" s="38"/>
      <c r="AF113" s="36"/>
      <c r="AG113" s="38"/>
      <c r="AH113" s="37" t="n">
        <f aca="false">IF((ISBLANK(N113)),M113,N113)</f>
        <v>0.22</v>
      </c>
    </row>
    <row r="114" customFormat="false" ht="15.75" hidden="false" customHeight="false" outlineLevel="0" collapsed="false">
      <c r="A114" s="29" t="n">
        <v>41856</v>
      </c>
      <c r="B114" s="40" t="n">
        <v>35795</v>
      </c>
      <c r="C114" s="31" t="n">
        <v>67545</v>
      </c>
      <c r="D114" s="31" t="n">
        <v>53</v>
      </c>
      <c r="E114" s="31" t="n">
        <v>0</v>
      </c>
      <c r="F114" s="32" t="s">
        <v>43</v>
      </c>
      <c r="G114" s="33" t="s">
        <v>46</v>
      </c>
      <c r="H114" s="34"/>
      <c r="I114" s="33" t="s">
        <v>41</v>
      </c>
      <c r="J114" s="33" t="s">
        <v>49</v>
      </c>
      <c r="K114" s="35"/>
      <c r="L114" s="36" t="n">
        <f aca="false">IF(D114&gt;$E$3,$E$3,D114)</f>
        <v>53</v>
      </c>
      <c r="M114" s="37" t="n">
        <v>0.15</v>
      </c>
      <c r="N114" s="37" t="n">
        <v>0.15</v>
      </c>
      <c r="O114" s="38" t="n">
        <f aca="false">E114*12</f>
        <v>0</v>
      </c>
      <c r="P114" s="36" t="n">
        <f aca="false">O114*((($B$2-A114)+1)/(($B$2-$B$1)+1))</f>
        <v>0</v>
      </c>
      <c r="Q114" s="38" t="n">
        <f aca="false">ROUNDUP(P114,0)</f>
        <v>0</v>
      </c>
      <c r="R114" s="36" t="n">
        <f aca="false">E114*12</f>
        <v>0</v>
      </c>
      <c r="S114" s="38" t="n">
        <f aca="false">ROUNDUP(R114,0)</f>
        <v>0</v>
      </c>
      <c r="T114" s="27" t="n">
        <f aca="false">($C114-$L114)*$M114</f>
        <v>10123.8</v>
      </c>
      <c r="U114" s="27" t="n">
        <f aca="false">ROUNDDOWN(T114,0)</f>
        <v>10123</v>
      </c>
      <c r="V114" s="27" t="n">
        <f aca="false">U114*(($A114-$B$1))/(($B$2-$B$1+1))</f>
        <v>3355.84383561644</v>
      </c>
      <c r="W114" s="27" t="n">
        <f aca="false">ROUNDUP(V114,0)</f>
        <v>3356</v>
      </c>
      <c r="X114" s="27" t="n">
        <f aca="false">U114-W114-Q114</f>
        <v>6767</v>
      </c>
      <c r="Y114" s="26" t="n">
        <f aca="false">IF(X114&lt;0,0,(ROUNDDOWN(X114,0)))</f>
        <v>6767</v>
      </c>
      <c r="Z114" s="27" t="n">
        <f aca="false">((($C114-$L114)*AH114))</f>
        <v>10123.8</v>
      </c>
      <c r="AA114" s="27" t="n">
        <f aca="false">ROUNDDOWN(Z114,0)</f>
        <v>10123</v>
      </c>
      <c r="AB114" s="27" t="n">
        <f aca="false">AA114-S114</f>
        <v>10123</v>
      </c>
      <c r="AC114" s="26" t="n">
        <f aca="false">IF(AB114&lt;0,0,(ROUNDDOWN(AB114,0)))</f>
        <v>10123</v>
      </c>
      <c r="AD114" s="36"/>
      <c r="AE114" s="38"/>
      <c r="AF114" s="36"/>
      <c r="AG114" s="38"/>
      <c r="AH114" s="37" t="n">
        <f aca="false">IF((ISBLANK(N114)),M114,N114)</f>
        <v>0.15</v>
      </c>
    </row>
    <row r="115" customFormat="false" ht="15.75" hidden="false" customHeight="false" outlineLevel="0" collapsed="false">
      <c r="A115" s="29" t="n">
        <v>41919</v>
      </c>
      <c r="B115" s="40" t="n">
        <v>35795</v>
      </c>
      <c r="C115" s="31" t="n">
        <v>51423</v>
      </c>
      <c r="D115" s="31" t="n">
        <v>284</v>
      </c>
      <c r="E115" s="31" t="n">
        <v>15</v>
      </c>
      <c r="F115" s="32" t="s">
        <v>43</v>
      </c>
      <c r="G115" s="33" t="s">
        <v>46</v>
      </c>
      <c r="H115" s="34"/>
      <c r="I115" s="33" t="s">
        <v>48</v>
      </c>
      <c r="J115" s="33" t="s">
        <v>49</v>
      </c>
      <c r="K115" s="35"/>
      <c r="L115" s="36" t="n">
        <f aca="false">IF(D115&gt;$E$3,$E$3,D115)</f>
        <v>284</v>
      </c>
      <c r="M115" s="37" t="n">
        <v>0.32</v>
      </c>
      <c r="N115" s="37" t="n">
        <v>0.32</v>
      </c>
      <c r="O115" s="38" t="n">
        <f aca="false">E115*12</f>
        <v>180</v>
      </c>
      <c r="P115" s="36" t="n">
        <f aca="false">O115*((($B$2-A115)+1)/(($B$2-$B$1)+1))</f>
        <v>89.2602739726027</v>
      </c>
      <c r="Q115" s="38" t="n">
        <f aca="false">ROUNDUP(P115,0)</f>
        <v>90</v>
      </c>
      <c r="R115" s="36" t="n">
        <f aca="false">E115*12</f>
        <v>180</v>
      </c>
      <c r="S115" s="38" t="n">
        <f aca="false">ROUNDUP(R115,0)</f>
        <v>180</v>
      </c>
      <c r="T115" s="27" t="n">
        <f aca="false">($C115-$L115)*$M115</f>
        <v>16364.48</v>
      </c>
      <c r="U115" s="27" t="n">
        <f aca="false">ROUNDDOWN(T115,0)</f>
        <v>16364</v>
      </c>
      <c r="V115" s="27" t="n">
        <f aca="false">U115*(($A115-$B$1))/(($B$2-$B$1+1))</f>
        <v>8249.24931506849</v>
      </c>
      <c r="W115" s="27" t="n">
        <f aca="false">ROUNDUP(V115,0)</f>
        <v>8250</v>
      </c>
      <c r="X115" s="27" t="n">
        <f aca="false">U115-W115-Q115</f>
        <v>8024</v>
      </c>
      <c r="Y115" s="26" t="n">
        <f aca="false">IF(X115&lt;0,0,(ROUNDDOWN(X115,0)))</f>
        <v>8024</v>
      </c>
      <c r="Z115" s="27" t="n">
        <f aca="false">((($C115-$L115)*AH115))</f>
        <v>16364.48</v>
      </c>
      <c r="AA115" s="27" t="n">
        <f aca="false">ROUNDDOWN(Z115,0)</f>
        <v>16364</v>
      </c>
      <c r="AB115" s="27" t="n">
        <f aca="false">AA115-S115</f>
        <v>16184</v>
      </c>
      <c r="AC115" s="26" t="n">
        <f aca="false">IF(AB115&lt;0,0,(ROUNDDOWN(AB115,0)))</f>
        <v>16184</v>
      </c>
      <c r="AD115" s="36"/>
      <c r="AE115" s="38"/>
      <c r="AF115" s="36"/>
      <c r="AG115" s="38"/>
      <c r="AH115" s="37" t="n">
        <f aca="false">IF((ISBLANK(N115)),M115,N115)</f>
        <v>0.32</v>
      </c>
    </row>
  </sheetData>
  <autoFilter ref="A6:AK115"/>
  <conditionalFormatting sqref="M1:M5">
    <cfRule type="cellIs" priority="2" operator="lessThan" aboveAverage="0" equalAverage="0" bottom="0" percent="0" rank="0" text="" dxfId="0">
      <formula>0</formula>
    </cfRule>
  </conditionalFormatting>
  <conditionalFormatting sqref="B14:B15">
    <cfRule type="cellIs" priority="3" operator="lessThan" aboveAverage="0" equalAverage="0" bottom="0" percent="0" rank="0" text="" dxfId="1">
      <formula>0</formula>
    </cfRule>
  </conditionalFormatting>
  <conditionalFormatting sqref="B19:B20">
    <cfRule type="cellIs" priority="4" operator="lessThan" aboveAverage="0" equalAverage="0" bottom="0" percent="0" rank="0" text="" dxfId="2">
      <formula>0</formula>
    </cfRule>
  </conditionalFormatting>
  <conditionalFormatting sqref="B32:B33">
    <cfRule type="cellIs" priority="5" operator="lessThan" aboveAverage="0" equalAverage="0" bottom="0" percent="0" rank="0" text="" dxfId="3">
      <formula>0</formula>
    </cfRule>
  </conditionalFormatting>
  <conditionalFormatting sqref="B37:B38">
    <cfRule type="cellIs" priority="6" operator="lessThan" aboveAverage="0" equalAverage="0" bottom="0" percent="0" rank="0" text="" dxfId="4">
      <formula>0</formula>
    </cfRule>
  </conditionalFormatting>
  <conditionalFormatting sqref="B49:B50">
    <cfRule type="cellIs" priority="7" operator="lessThan" aboveAverage="0" equalAverage="0" bottom="0" percent="0" rank="0" text="" dxfId="5">
      <formula>0</formula>
    </cfRule>
  </conditionalFormatting>
  <conditionalFormatting sqref="B54:B55">
    <cfRule type="cellIs" priority="8" operator="lessThan" aboveAverage="0" equalAverage="0" bottom="0" percent="0" rank="0" text="" dxfId="6">
      <formula>0</formula>
    </cfRule>
  </conditionalFormatting>
  <conditionalFormatting sqref="B61:B62">
    <cfRule type="cellIs" priority="9" operator="lessThan" aboveAverage="0" equalAverage="0" bottom="0" percent="0" rank="0" text="" dxfId="7">
      <formula>0</formula>
    </cfRule>
  </conditionalFormatting>
  <conditionalFormatting sqref="B66:B67">
    <cfRule type="cellIs" priority="10" operator="lessThan" aboveAverage="0" equalAverage="0" bottom="0" percent="0" rank="0" text="" dxfId="8">
      <formula>0</formula>
    </cfRule>
  </conditionalFormatting>
  <conditionalFormatting sqref="B73">
    <cfRule type="cellIs" priority="11" operator="lessThan" aboveAverage="0" equalAverage="0" bottom="0" percent="0" rank="0" text="" dxfId="9">
      <formula>0</formula>
    </cfRule>
  </conditionalFormatting>
  <conditionalFormatting sqref="B77">
    <cfRule type="cellIs" priority="12" operator="lessThan" aboveAverage="0" equalAverage="0" bottom="0" percent="0" rank="0" text="" dxfId="10">
      <formula>0</formula>
    </cfRule>
  </conditionalFormatting>
  <conditionalFormatting sqref="AG6">
    <cfRule type="cellIs" priority="13" operator="lessThan" aboveAverage="0" equalAverage="0" bottom="0" percent="0" rank="0" text="" dxfId="11">
      <formula>0</formula>
    </cfRule>
  </conditionalFormatting>
  <conditionalFormatting sqref="A77">
    <cfRule type="cellIs" priority="14" operator="lessThan" aboveAverage="0" equalAverage="0" bottom="0" percent="0" rank="0" text="" dxfId="12">
      <formula>0</formula>
    </cfRule>
  </conditionalFormatting>
  <conditionalFormatting sqref="A52">
    <cfRule type="cellIs" priority="15" operator="lessThan" aboveAverage="0" equalAverage="0" bottom="0" percent="0" rank="0" text="" dxfId="13">
      <formula>0</formula>
    </cfRule>
  </conditionalFormatting>
  <conditionalFormatting sqref="A70">
    <cfRule type="cellIs" priority="16" operator="lessThan" aboveAverage="0" equalAverage="0" bottom="0" percent="0" rank="0" text="" dxfId="14">
      <formula>0</formula>
    </cfRule>
  </conditionalFormatting>
  <conditionalFormatting sqref="F1">
    <cfRule type="cellIs" priority="17" operator="lessThan" aboveAverage="0" equalAverage="0" bottom="0" percent="0" rank="0" text="" dxfId="15">
      <formula>0</formula>
    </cfRule>
  </conditionalFormatting>
  <conditionalFormatting sqref="G1">
    <cfRule type="cellIs" priority="18" operator="lessThan" aboveAverage="0" equalAverage="0" bottom="0" percent="0" rank="0" text="" dxfId="16">
      <formula>0</formula>
    </cfRule>
  </conditionalFormatting>
  <conditionalFormatting sqref="B96">
    <cfRule type="cellIs" priority="19" operator="lessThan" aboveAverage="0" equalAverage="0" bottom="0" percent="0" rank="0" text="" dxfId="17">
      <formula>0</formula>
    </cfRule>
  </conditionalFormatting>
  <conditionalFormatting sqref="B100">
    <cfRule type="cellIs" priority="20" operator="lessThan" aboveAverage="0" equalAverage="0" bottom="0" percent="0" rank="0" text="" dxfId="18">
      <formula>0</formula>
    </cfRule>
  </conditionalFormatting>
  <conditionalFormatting sqref="B106">
    <cfRule type="cellIs" priority="21" operator="lessThan" aboveAverage="0" equalAverage="0" bottom="0" percent="0" rank="0" text="" dxfId="19">
      <formula>0</formula>
    </cfRule>
  </conditionalFormatting>
  <conditionalFormatting sqref="A104">
    <cfRule type="cellIs" priority="22" operator="lessThan" aboveAverage="0" equalAverage="0" bottom="0" percent="0" rank="0" text="" dxfId="20">
      <formula>0</formula>
    </cfRule>
  </conditionalFormatting>
  <conditionalFormatting sqref="A7">
    <cfRule type="cellIs" priority="23" operator="lessThan" aboveAverage="0" equalAverage="0" bottom="0" percent="0" rank="0" text="" dxfId="21">
      <formula>0</formula>
    </cfRule>
  </conditionalFormatting>
  <conditionalFormatting sqref="O96:O115">
    <cfRule type="cellIs" priority="24" operator="lessThan" aboveAverage="0" equalAverage="0" bottom="0" percent="0" rank="0" text="" dxfId="22">
      <formula>0</formula>
    </cfRule>
  </conditionalFormatting>
  <conditionalFormatting sqref="O90:O95">
    <cfRule type="cellIs" priority="25" operator="lessThan" aboveAverage="0" equalAverage="0" bottom="0" percent="0" rank="0" text="" dxfId="23">
      <formula>0</formula>
    </cfRule>
  </conditionalFormatting>
  <conditionalFormatting sqref="AG7">
    <cfRule type="cellIs" priority="26" operator="lessThan" aboveAverage="0" equalAverage="0" bottom="0" percent="0" rank="0" text="" dxfId="24">
      <formula>0</formula>
    </cfRule>
  </conditionalFormatting>
  <conditionalFormatting sqref="O40:O57">
    <cfRule type="cellIs" priority="27" operator="lessThan" aboveAverage="0" equalAverage="0" bottom="0" percent="0" rank="0" text="" dxfId="25">
      <formula>0</formula>
    </cfRule>
  </conditionalFormatting>
  <conditionalFormatting sqref="A8">
    <cfRule type="cellIs" priority="28" operator="lessThan" aboveAverage="0" equalAverage="0" bottom="0" percent="0" rank="0" text="" dxfId="26">
      <formula>0</formula>
    </cfRule>
  </conditionalFormatting>
  <conditionalFormatting sqref="O8">
    <cfRule type="cellIs" priority="29" operator="lessThan" aboveAverage="0" equalAverage="0" bottom="0" percent="0" rank="0" text="" dxfId="27">
      <formula>0</formula>
    </cfRule>
  </conditionalFormatting>
  <conditionalFormatting sqref="AG8">
    <cfRule type="cellIs" priority="30" operator="lessThan" aboveAverage="0" equalAverage="0" bottom="0" percent="0" rank="0" text="" dxfId="28">
      <formula>0</formula>
    </cfRule>
  </conditionalFormatting>
  <conditionalFormatting sqref="P8">
    <cfRule type="cellIs" priority="31" operator="lessThan" aboveAverage="0" equalAverage="0" bottom="0" percent="0" rank="0" text="" dxfId="29">
      <formula>0</formula>
    </cfRule>
  </conditionalFormatting>
  <conditionalFormatting sqref="M9:M70">
    <cfRule type="cellIs" priority="32" operator="lessThan" aboveAverage="0" equalAverage="0" bottom="0" percent="0" rank="0" text="" dxfId="30">
      <formula>0</formula>
    </cfRule>
  </conditionalFormatting>
  <conditionalFormatting sqref="M71:M89">
    <cfRule type="cellIs" priority="33" operator="lessThan" aboveAverage="0" equalAverage="0" bottom="0" percent="0" rank="0" text="" dxfId="31">
      <formula>0</formula>
    </cfRule>
  </conditionalFormatting>
  <conditionalFormatting sqref="T5:AC115">
    <cfRule type="cellIs" priority="34" operator="lessThan" aboveAverage="0" equalAverage="0" bottom="0" percent="0" rank="0" text="" dxfId="32">
      <formula>0</formula>
    </cfRule>
  </conditionalFormatting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49"/>
  <sheetViews>
    <sheetView windowProtection="false" showFormulas="false" showGridLines="true" showRowColHeaders="true" showZeros="true" rightToLeft="false" tabSelected="false" showOutlineSymbols="true" defaultGridColor="true" view="normal" topLeftCell="K1" colorId="64" zoomScale="100" zoomScaleNormal="100" zoomScalePageLayoutView="100" workbookViewId="0">
      <selection pane="topLeft" activeCell="J6" activeCellId="0" sqref="J6"/>
    </sheetView>
  </sheetViews>
  <sheetFormatPr defaultRowHeight="15.75"/>
  <cols>
    <col collapsed="false" hidden="false" max="1" min="1" style="1" width="9.62222222222222"/>
    <col collapsed="false" hidden="false" max="2" min="2" style="1" width="12.8777777777778"/>
    <col collapsed="false" hidden="false" max="3" min="3" style="1" width="10.3740740740741"/>
    <col collapsed="false" hidden="false" max="4" min="4" style="1" width="10.5"/>
    <col collapsed="false" hidden="false" max="5" min="5" style="1" width="12"/>
    <col collapsed="false" hidden="false" max="6" min="6" style="1" width="11.6296296296296"/>
    <col collapsed="false" hidden="false" max="7" min="7" style="1" width="15.6259259259259"/>
    <col collapsed="false" hidden="false" max="8" min="8" style="1" width="13.3740740740741"/>
    <col collapsed="false" hidden="false" max="9" min="9" style="1" width="9.0037037037037"/>
    <col collapsed="false" hidden="false" max="10" min="10" style="1" width="10.8777777777778"/>
    <col collapsed="false" hidden="false" max="11" min="11" style="2" width="12.6296296296296"/>
    <col collapsed="false" hidden="false" max="13" min="12" style="1" width="10.6296296296296"/>
    <col collapsed="false" hidden="false" max="14" min="14" style="1" width="2.5037037037037"/>
    <col collapsed="false" hidden="false" max="15" min="15" style="1" width="8.12592592592593"/>
    <col collapsed="false" hidden="false" max="16" min="16" style="1" width="10.3740740740741"/>
    <col collapsed="false" hidden="false" max="17" min="17" style="1" width="17.5"/>
    <col collapsed="false" hidden="false" max="18" min="18" style="1" width="15"/>
    <col collapsed="false" hidden="false" max="20" min="19" style="1" width="15.1222222222222"/>
    <col collapsed="false" hidden="false" max="26" min="21" style="1" width="14.1259259259259"/>
    <col collapsed="false" hidden="false" max="27" min="27" style="1" width="16.5037037037037"/>
    <col collapsed="false" hidden="false" max="29" min="28" style="1" width="13.6259259259259"/>
    <col collapsed="false" hidden="false" max="30" min="30" style="1" width="14.8740740740741"/>
    <col collapsed="false" hidden="false" max="1025" min="31" style="1" width="10.8777777777778"/>
  </cols>
  <sheetData>
    <row r="1" customFormat="false" ht="15.75" hidden="false" customHeight="false" outlineLevel="0" collapsed="false">
      <c r="A1" s="3" t="s">
        <v>4</v>
      </c>
      <c r="B1" s="4" t="n">
        <v>41735</v>
      </c>
      <c r="C1" s="4"/>
      <c r="D1" s="4"/>
      <c r="E1" s="0"/>
      <c r="F1" s="0"/>
      <c r="G1" s="3" t="s">
        <v>3</v>
      </c>
      <c r="H1" s="5" t="n">
        <v>21700</v>
      </c>
      <c r="I1" s="5"/>
      <c r="J1" s="5"/>
      <c r="K1" s="6"/>
      <c r="L1" s="5"/>
      <c r="M1" s="5"/>
      <c r="N1" s="0"/>
      <c r="O1" s="5"/>
      <c r="P1" s="5"/>
      <c r="Q1" s="5"/>
      <c r="R1" s="5"/>
      <c r="S1" s="5"/>
      <c r="T1" s="5"/>
      <c r="U1" s="0"/>
      <c r="V1" s="0"/>
      <c r="W1" s="0"/>
      <c r="X1" s="0"/>
      <c r="Y1" s="0"/>
      <c r="Z1" s="0"/>
      <c r="AA1" s="5"/>
      <c r="AB1" s="5"/>
      <c r="AC1" s="5"/>
      <c r="AD1" s="5"/>
      <c r="AE1" s="5"/>
      <c r="AF1" s="5"/>
      <c r="AG1" s="5"/>
      <c r="AH1" s="5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5.75" hidden="false" customHeight="false" outlineLevel="0" collapsed="false">
      <c r="A2" s="3" t="s">
        <v>6</v>
      </c>
      <c r="B2" s="4" t="n">
        <v>42099</v>
      </c>
      <c r="C2" s="4"/>
      <c r="D2" s="4"/>
      <c r="E2" s="0"/>
      <c r="F2" s="0"/>
      <c r="G2" s="41"/>
      <c r="H2" s="5"/>
      <c r="I2" s="5"/>
      <c r="J2" s="5"/>
      <c r="K2" s="6"/>
      <c r="L2" s="5"/>
      <c r="M2" s="5"/>
      <c r="N2" s="0"/>
      <c r="O2" s="5"/>
      <c r="P2" s="5"/>
      <c r="Q2" s="5" t="n">
        <f aca="false">($B$2-$A16)</f>
        <v>338</v>
      </c>
      <c r="R2" s="5"/>
      <c r="S2" s="5"/>
      <c r="T2" s="5"/>
      <c r="U2" s="0"/>
      <c r="V2" s="0"/>
      <c r="W2" s="0"/>
      <c r="X2" s="0"/>
      <c r="Y2" s="0"/>
      <c r="Z2" s="0"/>
      <c r="AA2" s="5"/>
      <c r="AB2" s="5"/>
      <c r="AC2" s="5"/>
      <c r="AD2" s="5"/>
      <c r="AE2" s="5"/>
      <c r="AF2" s="5"/>
      <c r="AG2" s="5"/>
      <c r="AH2" s="5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.75" hidden="false" customHeight="false" outlineLevel="0" collapsed="false">
      <c r="A3" s="3" t="s">
        <v>59</v>
      </c>
      <c r="B3" s="4" t="n">
        <v>42100</v>
      </c>
      <c r="C3" s="4"/>
      <c r="D3" s="4"/>
      <c r="E3" s="0"/>
      <c r="F3" s="0"/>
      <c r="G3" s="3" t="s">
        <v>5</v>
      </c>
      <c r="H3" s="5" t="n">
        <v>5000</v>
      </c>
      <c r="I3" s="5"/>
      <c r="J3" s="5"/>
      <c r="K3" s="6"/>
      <c r="L3" s="5"/>
      <c r="M3" s="5"/>
      <c r="N3" s="0"/>
      <c r="O3" s="5"/>
      <c r="P3" s="5"/>
      <c r="Q3" s="5" t="n">
        <f aca="false">((($B$2-$A16)-C16+1))</f>
        <v>336</v>
      </c>
      <c r="R3" s="5"/>
      <c r="S3" s="5"/>
      <c r="T3" s="5"/>
      <c r="U3" s="0"/>
      <c r="V3" s="0"/>
      <c r="W3" s="0"/>
      <c r="X3" s="0"/>
      <c r="Y3" s="0"/>
      <c r="Z3" s="0"/>
      <c r="AA3" s="5"/>
      <c r="AB3" s="5"/>
      <c r="AC3" s="5"/>
      <c r="AD3" s="5"/>
      <c r="AE3" s="5"/>
      <c r="AF3" s="5"/>
      <c r="AG3" s="5"/>
      <c r="AH3" s="5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.75" hidden="false" customHeight="false" outlineLevel="0" collapsed="false">
      <c r="A4" s="3" t="s">
        <v>60</v>
      </c>
      <c r="B4" s="4" t="n">
        <v>42465</v>
      </c>
      <c r="C4" s="4"/>
      <c r="D4" s="60"/>
      <c r="E4" s="0"/>
      <c r="F4" s="0"/>
      <c r="G4" s="0"/>
      <c r="H4" s="0"/>
      <c r="I4" s="5"/>
      <c r="J4" s="5"/>
      <c r="K4" s="6"/>
      <c r="L4" s="5"/>
      <c r="M4" s="5"/>
      <c r="N4" s="0"/>
      <c r="O4" s="5"/>
      <c r="P4" s="5"/>
      <c r="Q4" s="5"/>
      <c r="R4" s="5"/>
      <c r="S4" s="5"/>
      <c r="T4" s="5"/>
      <c r="U4" s="0"/>
      <c r="V4" s="0"/>
      <c r="W4" s="0"/>
      <c r="X4" s="0"/>
      <c r="Y4" s="0"/>
      <c r="Z4" s="0"/>
      <c r="AA4" s="5"/>
      <c r="AB4" s="5"/>
      <c r="AC4" s="5"/>
      <c r="AD4" s="5"/>
      <c r="AE4" s="5"/>
      <c r="AF4" s="5"/>
      <c r="AG4" s="5"/>
      <c r="AH4" s="5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s="5" customFormat="true" ht="12.75" hidden="false" customHeight="false" outlineLevel="0" collapsed="false">
      <c r="K5" s="6"/>
      <c r="N5" s="7"/>
      <c r="U5" s="8"/>
      <c r="V5" s="8"/>
      <c r="W5" s="8"/>
      <c r="X5" s="8"/>
      <c r="Y5" s="8"/>
    </row>
    <row r="6" s="17" customFormat="true" ht="51" hidden="false" customHeight="false" outlineLevel="0" collapsed="false">
      <c r="A6" s="9" t="s">
        <v>7</v>
      </c>
      <c r="B6" s="9" t="s">
        <v>50</v>
      </c>
      <c r="C6" s="9" t="s">
        <v>51</v>
      </c>
      <c r="D6" s="9" t="s">
        <v>52</v>
      </c>
      <c r="E6" s="9" t="s">
        <v>8</v>
      </c>
      <c r="F6" s="9" t="s">
        <v>9</v>
      </c>
      <c r="G6" s="9" t="s">
        <v>10</v>
      </c>
      <c r="H6" s="9" t="s">
        <v>53</v>
      </c>
      <c r="I6" s="9" t="s">
        <v>13</v>
      </c>
      <c r="J6" s="10" t="s">
        <v>14</v>
      </c>
      <c r="K6" s="9" t="s">
        <v>15</v>
      </c>
      <c r="L6" s="9" t="s">
        <v>16</v>
      </c>
      <c r="M6" s="9" t="s">
        <v>54</v>
      </c>
      <c r="N6" s="11"/>
      <c r="O6" s="12" t="s">
        <v>17</v>
      </c>
      <c r="P6" s="9" t="s">
        <v>19</v>
      </c>
      <c r="Q6" s="14" t="s">
        <v>55</v>
      </c>
      <c r="R6" s="14" t="s">
        <v>56</v>
      </c>
      <c r="S6" s="15" t="s">
        <v>22</v>
      </c>
      <c r="T6" s="15" t="s">
        <v>24</v>
      </c>
      <c r="U6" s="16" t="s">
        <v>25</v>
      </c>
      <c r="V6" s="16" t="s">
        <v>26</v>
      </c>
      <c r="W6" s="16" t="s">
        <v>27</v>
      </c>
      <c r="X6" s="16" t="s">
        <v>28</v>
      </c>
      <c r="Y6" s="16" t="s">
        <v>29</v>
      </c>
      <c r="Z6" s="15" t="s">
        <v>30</v>
      </c>
      <c r="AA6" s="15" t="s">
        <v>34</v>
      </c>
      <c r="AB6" s="12" t="s">
        <v>35</v>
      </c>
      <c r="AC6" s="15" t="s">
        <v>36</v>
      </c>
      <c r="AD6" s="15" t="s">
        <v>38</v>
      </c>
    </row>
    <row r="7" customFormat="false" ht="15.75" hidden="false" customHeight="false" outlineLevel="0" collapsed="false">
      <c r="A7" s="18" t="n">
        <v>41735</v>
      </c>
      <c r="B7" s="43" t="n">
        <v>41985</v>
      </c>
      <c r="C7" s="42" t="n">
        <v>1</v>
      </c>
      <c r="D7" s="42" t="n">
        <v>5</v>
      </c>
      <c r="E7" s="19" t="n">
        <v>40923</v>
      </c>
      <c r="F7" s="20" t="n">
        <v>14675</v>
      </c>
      <c r="G7" s="20" t="n">
        <v>0</v>
      </c>
      <c r="H7" s="20" t="n">
        <f aca="false">'ADD 14-15'!Q9</f>
        <v>53</v>
      </c>
      <c r="I7" s="22" t="s">
        <v>40</v>
      </c>
      <c r="J7" s="23" t="n">
        <v>1</v>
      </c>
      <c r="K7" s="22" t="s">
        <v>41</v>
      </c>
      <c r="L7" s="22" t="s">
        <v>42</v>
      </c>
      <c r="M7" s="19" t="n">
        <v>41970</v>
      </c>
      <c r="N7" s="0"/>
      <c r="O7" s="24" t="n">
        <f aca="false">IF(G7&gt;$H$3,$H$3,G7)</f>
        <v>0</v>
      </c>
      <c r="P7" s="25" t="n">
        <v>0.05</v>
      </c>
      <c r="Q7" s="24" t="n">
        <f aca="false">H7/((($B$2-$A7)-C7+1)/(($B$2-$B$1)+1))</f>
        <v>53.1456043956044</v>
      </c>
      <c r="R7" s="24" t="n">
        <f aca="false">Q7*(((B7-A7)-D7+1)/(($B$2-$B$1)+1))</f>
        <v>35.8186813186813</v>
      </c>
      <c r="S7" s="26" t="n">
        <f aca="false">ROUNDUP(R7,0)</f>
        <v>36</v>
      </c>
      <c r="T7" s="26" t="n">
        <v>0</v>
      </c>
      <c r="U7" s="27" t="n">
        <f aca="false">(F7-O7)*$P7</f>
        <v>733.75</v>
      </c>
      <c r="V7" s="27" t="n">
        <f aca="false">ROUNDDOWN(U7,0)</f>
        <v>733</v>
      </c>
      <c r="W7" s="27" t="n">
        <f aca="false">V7*(($A7-$B$1)+($B$2-B7)+D7)/(($B$2-$B$1+1))</f>
        <v>238.978082191781</v>
      </c>
      <c r="X7" s="27" t="n">
        <f aca="false">ROUNDUP(W7,0)</f>
        <v>239</v>
      </c>
      <c r="Y7" s="27" t="n">
        <f aca="false">V7-X7-S7</f>
        <v>458</v>
      </c>
      <c r="Z7" s="26" t="n">
        <f aca="false">IF(Y7&lt;0,0,(ROUNDDOWN(Y7,0)))</f>
        <v>458</v>
      </c>
      <c r="AA7" s="26" t="n">
        <v>0</v>
      </c>
      <c r="AB7" s="24" t="n">
        <f aca="false">($H$1*P7)*((($M7-$A7)-D7+1)/(($B$2-$B$1+1)))</f>
        <v>686.671232876712</v>
      </c>
      <c r="AC7" s="26" t="n">
        <f aca="false">ROUNDDOWN(AB7,0)</f>
        <v>686</v>
      </c>
      <c r="AD7" s="26" t="n">
        <v>0</v>
      </c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.75" hidden="false" customHeight="false" outlineLevel="0" collapsed="false">
      <c r="A8" s="18" t="n">
        <v>41735</v>
      </c>
      <c r="B8" s="18" t="n">
        <v>41954</v>
      </c>
      <c r="C8" s="42" t="n">
        <v>0</v>
      </c>
      <c r="D8" s="42" t="n">
        <v>0</v>
      </c>
      <c r="E8" s="19" t="n">
        <v>40854</v>
      </c>
      <c r="F8" s="20" t="n">
        <v>25446</v>
      </c>
      <c r="G8" s="20" t="n">
        <v>500</v>
      </c>
      <c r="H8" s="20" t="n">
        <f aca="false">'ADD 14-15'!Q10</f>
        <v>261</v>
      </c>
      <c r="I8" s="22" t="s">
        <v>40</v>
      </c>
      <c r="J8" s="23" t="n">
        <v>55</v>
      </c>
      <c r="K8" s="22" t="s">
        <v>41</v>
      </c>
      <c r="L8" s="22" t="s">
        <v>42</v>
      </c>
      <c r="M8" s="19" t="n">
        <v>41939</v>
      </c>
      <c r="N8" s="0"/>
      <c r="O8" s="24" t="n">
        <f aca="false">IF(G8&gt;$H$3,$H$3,G8)</f>
        <v>500</v>
      </c>
      <c r="P8" s="25" t="n">
        <v>0.05</v>
      </c>
      <c r="Q8" s="24" t="n">
        <f aca="false">H8/((($B$2-$A8)-C8+1)/(($B$2-$B$1)+1))</f>
        <v>261</v>
      </c>
      <c r="R8" s="24" t="n">
        <f aca="false">Q8*(((B8-A8)-D8+1)/(($B$2-$B$1)+1))</f>
        <v>157.315068493151</v>
      </c>
      <c r="S8" s="26" t="n">
        <f aca="false">ROUNDUP(R8,0)</f>
        <v>158</v>
      </c>
      <c r="T8" s="26" t="n">
        <v>0</v>
      </c>
      <c r="U8" s="27" t="n">
        <f aca="false">(F8-O8)*$P8</f>
        <v>1247.3</v>
      </c>
      <c r="V8" s="27" t="n">
        <f aca="false">ROUNDDOWN(U8,0)</f>
        <v>1247</v>
      </c>
      <c r="W8" s="27" t="n">
        <f aca="false">V8*(($A8-$B$1)+($B$2-B8)+D8)/(($B$2-$B$1+1))</f>
        <v>495.383561643836</v>
      </c>
      <c r="X8" s="27" t="n">
        <f aca="false">ROUNDUP(W8,0)</f>
        <v>496</v>
      </c>
      <c r="Y8" s="27" t="n">
        <f aca="false">V8-X8-S8</f>
        <v>593</v>
      </c>
      <c r="Z8" s="26" t="n">
        <f aca="false">IF(Y8&lt;0,0,(ROUNDDOWN(Y8,0)))</f>
        <v>593</v>
      </c>
      <c r="AA8" s="26" t="n">
        <v>0</v>
      </c>
      <c r="AB8" s="24" t="n">
        <f aca="false">($H$1*P8)*((($M8-$A8)-D8+1)/(($B$2-$B$1+1)))</f>
        <v>609.383561643836</v>
      </c>
      <c r="AC8" s="26" t="n">
        <f aca="false">ROUNDDOWN(AB8,0)</f>
        <v>609</v>
      </c>
      <c r="AD8" s="26" t="n">
        <v>0</v>
      </c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.75" hidden="false" customHeight="false" outlineLevel="0" collapsed="false">
      <c r="A9" s="18" t="n">
        <v>41735</v>
      </c>
      <c r="B9" s="18" t="n">
        <v>41943</v>
      </c>
      <c r="C9" s="44" t="n">
        <v>0</v>
      </c>
      <c r="D9" s="44" t="n">
        <v>0</v>
      </c>
      <c r="E9" s="19" t="n">
        <v>35796</v>
      </c>
      <c r="F9" s="20" t="n">
        <v>33656</v>
      </c>
      <c r="G9" s="20" t="n">
        <v>0</v>
      </c>
      <c r="H9" s="20" t="n">
        <f aca="false">'ADD 14-15'!Q11</f>
        <v>0</v>
      </c>
      <c r="I9" s="22" t="s">
        <v>40</v>
      </c>
      <c r="J9" s="23" t="n">
        <v>75</v>
      </c>
      <c r="K9" s="22" t="s">
        <v>41</v>
      </c>
      <c r="L9" s="22" t="s">
        <v>42</v>
      </c>
      <c r="M9" s="19" t="n">
        <v>41928</v>
      </c>
      <c r="N9" s="0"/>
      <c r="O9" s="24" t="n">
        <f aca="false">IF(G9&gt;$H$3,$H$3,G9)</f>
        <v>0</v>
      </c>
      <c r="P9" s="25" t="n">
        <v>0.05</v>
      </c>
      <c r="Q9" s="24" t="n">
        <f aca="false">H9/((($B$2-$A9)-C9+1)/(($B$2-$B$1)+1))</f>
        <v>0</v>
      </c>
      <c r="R9" s="24" t="n">
        <f aca="false">Q9*(((B9-A9)-D9+1)/(($B$2-$B$1)+1))</f>
        <v>0</v>
      </c>
      <c r="S9" s="26" t="n">
        <f aca="false">ROUNDUP(R9,0)</f>
        <v>0</v>
      </c>
      <c r="T9" s="26" t="n">
        <v>0</v>
      </c>
      <c r="U9" s="27" t="n">
        <f aca="false">(F9-O9)*$P9</f>
        <v>1682.8</v>
      </c>
      <c r="V9" s="27" t="n">
        <f aca="false">ROUNDDOWN(U9,0)</f>
        <v>1682</v>
      </c>
      <c r="W9" s="27" t="n">
        <f aca="false">V9*(($A9-$B$1)+($B$2-B9)+D9)/(($B$2-$B$1+1))</f>
        <v>718.882191780822</v>
      </c>
      <c r="X9" s="27" t="n">
        <f aca="false">ROUNDUP(W9,0)</f>
        <v>719</v>
      </c>
      <c r="Y9" s="27" t="n">
        <f aca="false">V9-X9-S9</f>
        <v>963</v>
      </c>
      <c r="Z9" s="26" t="n">
        <f aca="false">IF(Y9&lt;0,0,(ROUNDDOWN(Y9,0)))</f>
        <v>963</v>
      </c>
      <c r="AA9" s="26" t="n">
        <v>0</v>
      </c>
      <c r="AB9" s="24" t="n">
        <f aca="false">($H$1*P9)*((($M9-$A9)-D9+1)/(($B$2-$B$1+1)))</f>
        <v>576.684931506849</v>
      </c>
      <c r="AC9" s="26" t="n">
        <f aca="false">ROUNDDOWN(AB9,0)</f>
        <v>576</v>
      </c>
      <c r="AD9" s="26" t="n">
        <v>0</v>
      </c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.75" hidden="false" customHeight="false" outlineLevel="0" collapsed="false">
      <c r="A10" s="18" t="n">
        <v>41735</v>
      </c>
      <c r="B10" s="43" t="n">
        <v>42019</v>
      </c>
      <c r="C10" s="42" t="n">
        <v>0</v>
      </c>
      <c r="D10" s="42" t="n">
        <v>0</v>
      </c>
      <c r="E10" s="28" t="n">
        <v>35797</v>
      </c>
      <c r="F10" s="20" t="n">
        <v>71222</v>
      </c>
      <c r="G10" s="20" t="n">
        <v>0</v>
      </c>
      <c r="H10" s="20" t="n">
        <f aca="false">'ADD 14-15'!Q12</f>
        <v>0</v>
      </c>
      <c r="I10" s="22" t="s">
        <v>40</v>
      </c>
      <c r="J10" s="23" t="n">
        <v>76</v>
      </c>
      <c r="K10" s="22" t="s">
        <v>41</v>
      </c>
      <c r="L10" s="22" t="s">
        <v>42</v>
      </c>
      <c r="M10" s="19" t="n">
        <v>42004</v>
      </c>
      <c r="N10" s="0"/>
      <c r="O10" s="24" t="n">
        <f aca="false">IF(G10&gt;$H$3,$H$3,G10)</f>
        <v>0</v>
      </c>
      <c r="P10" s="25" t="n">
        <v>0.11</v>
      </c>
      <c r="Q10" s="24" t="n">
        <f aca="false">H10/((($B$2-$A10)-C10+1)/(($B$2-$B$1)+1))</f>
        <v>0</v>
      </c>
      <c r="R10" s="24" t="n">
        <f aca="false">Q10*(((B10-A10)-D10+1)/(($B$2-$B$1)+1))</f>
        <v>0</v>
      </c>
      <c r="S10" s="26" t="n">
        <f aca="false">ROUNDUP(R10,0)</f>
        <v>0</v>
      </c>
      <c r="T10" s="26" t="n">
        <v>0</v>
      </c>
      <c r="U10" s="27" t="n">
        <f aca="false">(F10-O10)*$P10</f>
        <v>7834.42</v>
      </c>
      <c r="V10" s="27" t="n">
        <f aca="false">ROUNDDOWN(U10,0)</f>
        <v>7834</v>
      </c>
      <c r="W10" s="27" t="n">
        <f aca="false">V10*(($A10-$B$1)+($B$2-B10)+D10)/(($B$2-$B$1+1))</f>
        <v>1717.04109589041</v>
      </c>
      <c r="X10" s="27" t="n">
        <f aca="false">ROUNDUP(W10,0)</f>
        <v>1718</v>
      </c>
      <c r="Y10" s="27" t="n">
        <f aca="false">V10-X10-S10</f>
        <v>6116</v>
      </c>
      <c r="Z10" s="26" t="n">
        <f aca="false">IF(Y10&lt;0,0,(ROUNDDOWN(Y10,0)))</f>
        <v>6116</v>
      </c>
      <c r="AA10" s="26" t="n">
        <v>0</v>
      </c>
      <c r="AB10" s="24" t="n">
        <f aca="false">($H$1*P10)*((($M10-$A10)-D10+1)/(($B$2-$B$1+1)))</f>
        <v>1765.72602739726</v>
      </c>
      <c r="AC10" s="26" t="n">
        <f aca="false">ROUNDDOWN(AB10,0)</f>
        <v>1765</v>
      </c>
      <c r="AD10" s="26" t="n">
        <v>0</v>
      </c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.75" hidden="false" customHeight="false" outlineLevel="0" collapsed="false">
      <c r="A11" s="18" t="n">
        <v>41888</v>
      </c>
      <c r="B11" s="18" t="n">
        <v>42068</v>
      </c>
      <c r="C11" s="42" t="n">
        <v>0</v>
      </c>
      <c r="D11" s="42" t="n">
        <v>0</v>
      </c>
      <c r="E11" s="28" t="n">
        <v>36161</v>
      </c>
      <c r="F11" s="20" t="n">
        <v>15872</v>
      </c>
      <c r="G11" s="20" t="n">
        <v>0</v>
      </c>
      <c r="H11" s="20" t="n">
        <f aca="false">'ADD 14-15'!Q13</f>
        <v>455</v>
      </c>
      <c r="I11" s="22" t="s">
        <v>40</v>
      </c>
      <c r="J11" s="23" t="n">
        <v>82</v>
      </c>
      <c r="K11" s="22" t="s">
        <v>41</v>
      </c>
      <c r="L11" s="22" t="s">
        <v>42</v>
      </c>
      <c r="M11" s="19" t="n">
        <v>42053</v>
      </c>
      <c r="N11" s="0"/>
      <c r="O11" s="24" t="n">
        <f aca="false">IF(G11&gt;$H$3,$H$3,G11)</f>
        <v>0</v>
      </c>
      <c r="P11" s="37" t="n">
        <v>0.11</v>
      </c>
      <c r="Q11" s="24" t="n">
        <f aca="false">H11/((($B$2-$A11)-C11+1)/(($B$2-$B$1)+1))</f>
        <v>783.372641509434</v>
      </c>
      <c r="R11" s="24" t="n">
        <f aca="false">Q11*(((B11-A11)-D11+1)/(($B$2-$B$1)+1))</f>
        <v>388.466981132076</v>
      </c>
      <c r="S11" s="26" t="n">
        <f aca="false">ROUNDUP(R11,0)</f>
        <v>389</v>
      </c>
      <c r="T11" s="26" t="n">
        <v>0</v>
      </c>
      <c r="U11" s="27" t="n">
        <f aca="false">(F11-O11)*$P11</f>
        <v>1745.92</v>
      </c>
      <c r="V11" s="27" t="n">
        <f aca="false">ROUNDDOWN(U11,0)</f>
        <v>1745</v>
      </c>
      <c r="W11" s="27" t="n">
        <f aca="false">V11*(($A11-$B$1)+($B$2-B11)+D11)/(($B$2-$B$1+1))</f>
        <v>879.671232876712</v>
      </c>
      <c r="X11" s="27" t="n">
        <f aca="false">ROUNDUP(W11,0)</f>
        <v>880</v>
      </c>
      <c r="Y11" s="27" t="n">
        <f aca="false">V11-X11-S11</f>
        <v>476</v>
      </c>
      <c r="Z11" s="26" t="n">
        <f aca="false">IF(Y11&lt;0,0,(ROUNDDOWN(Y11,0)))</f>
        <v>476</v>
      </c>
      <c r="AA11" s="26" t="n">
        <v>0</v>
      </c>
      <c r="AB11" s="24" t="n">
        <f aca="false">($H$1*P11)*((($M11-$A11)-D11+1)/(($B$2-$B$1+1)))</f>
        <v>1085.59452054795</v>
      </c>
      <c r="AC11" s="26" t="n">
        <f aca="false">ROUNDDOWN(AB11,0)</f>
        <v>1085</v>
      </c>
      <c r="AD11" s="26" t="n">
        <v>0</v>
      </c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.75" hidden="false" customHeight="false" outlineLevel="0" collapsed="false">
      <c r="A12" s="18" t="n">
        <v>41852</v>
      </c>
      <c r="B12" s="18" t="n">
        <v>42054</v>
      </c>
      <c r="C12" s="44" t="n">
        <v>0</v>
      </c>
      <c r="D12" s="44" t="n">
        <v>0</v>
      </c>
      <c r="E12" s="19" t="n">
        <v>40923</v>
      </c>
      <c r="F12" s="20" t="n">
        <v>34987</v>
      </c>
      <c r="G12" s="20" t="n">
        <v>0</v>
      </c>
      <c r="H12" s="20" t="n">
        <f aca="false">'ADD 14-15'!Q14</f>
        <v>142</v>
      </c>
      <c r="I12" s="22" t="s">
        <v>40</v>
      </c>
      <c r="J12" s="23" t="n">
        <v>94</v>
      </c>
      <c r="K12" s="22" t="s">
        <v>41</v>
      </c>
      <c r="L12" s="22" t="s">
        <v>42</v>
      </c>
      <c r="M12" s="19" t="n">
        <v>42039</v>
      </c>
      <c r="N12" s="0"/>
      <c r="O12" s="24" t="n">
        <f aca="false">IF(G12&gt;$H$3,$H$3,G12)</f>
        <v>0</v>
      </c>
      <c r="P12" s="25" t="n">
        <v>0.11</v>
      </c>
      <c r="Q12" s="24" t="n">
        <f aca="false">H12/((($B$2-$A12)-C12+1)/(($B$2-$B$1)+1))</f>
        <v>208.991935483871</v>
      </c>
      <c r="R12" s="24" t="n">
        <f aca="false">Q12*(((B12-A12)-D12+1)/(($B$2-$B$1)+1))</f>
        <v>116.233870967742</v>
      </c>
      <c r="S12" s="26" t="n">
        <f aca="false">ROUNDUP(R12,0)</f>
        <v>117</v>
      </c>
      <c r="T12" s="26" t="n">
        <v>0</v>
      </c>
      <c r="U12" s="27" t="n">
        <f aca="false">(F12-O12)*$P12</f>
        <v>3848.57</v>
      </c>
      <c r="V12" s="27" t="n">
        <f aca="false">ROUNDDOWN(U12,0)</f>
        <v>3848</v>
      </c>
      <c r="W12" s="27" t="n">
        <f aca="false">V12*(($A12-$B$1)+($B$2-B12)+D12)/(($B$2-$B$1+1))</f>
        <v>1707.87945205479</v>
      </c>
      <c r="X12" s="27" t="n">
        <f aca="false">ROUNDUP(W12,0)</f>
        <v>1708</v>
      </c>
      <c r="Y12" s="27" t="n">
        <f aca="false">V12-X12-S12</f>
        <v>2023</v>
      </c>
      <c r="Z12" s="26" t="n">
        <f aca="false">IF(Y12&lt;0,0,(ROUNDDOWN(Y12,0)))</f>
        <v>2023</v>
      </c>
      <c r="AA12" s="26" t="n">
        <v>0</v>
      </c>
      <c r="AB12" s="24" t="n">
        <f aca="false">($H$1*P12)*((($M12-$A12)-D12+1)/(($B$2-$B$1+1)))</f>
        <v>1229.46849315069</v>
      </c>
      <c r="AC12" s="26" t="n">
        <f aca="false">ROUNDDOWN(AB12,0)</f>
        <v>1229</v>
      </c>
      <c r="AD12" s="26" t="n">
        <v>0</v>
      </c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.75" hidden="false" customHeight="false" outlineLevel="0" collapsed="false">
      <c r="A13" s="18" t="n">
        <v>41821</v>
      </c>
      <c r="B13" s="43" t="n">
        <v>42095</v>
      </c>
      <c r="C13" s="42" t="n">
        <v>0</v>
      </c>
      <c r="D13" s="42" t="n">
        <v>0</v>
      </c>
      <c r="E13" s="19" t="n">
        <v>40854</v>
      </c>
      <c r="F13" s="20" t="n">
        <v>18465</v>
      </c>
      <c r="G13" s="20" t="n">
        <v>0</v>
      </c>
      <c r="H13" s="20" t="n">
        <f aca="false">'ADD 14-15'!Q15</f>
        <v>240</v>
      </c>
      <c r="I13" s="22" t="s">
        <v>40</v>
      </c>
      <c r="J13" s="23" t="n">
        <v>95</v>
      </c>
      <c r="K13" s="22" t="s">
        <v>41</v>
      </c>
      <c r="L13" s="22" t="s">
        <v>42</v>
      </c>
      <c r="M13" s="19" t="n">
        <v>42080</v>
      </c>
      <c r="N13" s="0"/>
      <c r="O13" s="24" t="n">
        <f aca="false">IF(G13&gt;$H$3,$H$3,G13)</f>
        <v>0</v>
      </c>
      <c r="P13" s="25" t="n">
        <v>0.12</v>
      </c>
      <c r="Q13" s="24" t="n">
        <f aca="false">H13/((($B$2-$A13)-C13+1)/(($B$2-$B$1)+1))</f>
        <v>313.978494623656</v>
      </c>
      <c r="R13" s="24" t="n">
        <f aca="false">Q13*(((B13-A13)-D13+1)/(($B$2-$B$1)+1))</f>
        <v>236.559139784946</v>
      </c>
      <c r="S13" s="26" t="n">
        <f aca="false">ROUNDUP(R13,0)</f>
        <v>237</v>
      </c>
      <c r="T13" s="26" t="n">
        <v>0</v>
      </c>
      <c r="U13" s="27" t="n">
        <f aca="false">(F13-O13)*$P13</f>
        <v>2215.8</v>
      </c>
      <c r="V13" s="27" t="n">
        <f aca="false">ROUNDDOWN(U13,0)</f>
        <v>2215</v>
      </c>
      <c r="W13" s="27" t="n">
        <f aca="false">V13*(($A13-$B$1)+($B$2-B13)+D13)/(($B$2-$B$1+1))</f>
        <v>546.164383561644</v>
      </c>
      <c r="X13" s="27" t="n">
        <f aca="false">ROUNDUP(W13,0)</f>
        <v>547</v>
      </c>
      <c r="Y13" s="27" t="n">
        <f aca="false">V13-X13-S13</f>
        <v>1431</v>
      </c>
      <c r="Z13" s="26" t="n">
        <f aca="false">IF(Y13&lt;0,0,(ROUNDDOWN(Y13,0)))</f>
        <v>1431</v>
      </c>
      <c r="AA13" s="26" t="n">
        <v>0</v>
      </c>
      <c r="AB13" s="24" t="n">
        <f aca="false">($H$1*P13)*((($M13-$A13)-D13+1)/(($B$2-$B$1+1)))</f>
        <v>1854.90410958904</v>
      </c>
      <c r="AC13" s="26" t="n">
        <f aca="false">ROUNDDOWN(AB13,0)</f>
        <v>1854</v>
      </c>
      <c r="AD13" s="26" t="n">
        <v>0</v>
      </c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.75" hidden="false" customHeight="false" outlineLevel="0" collapsed="false">
      <c r="A14" s="18" t="n">
        <v>41929</v>
      </c>
      <c r="B14" s="18" t="n">
        <v>41985</v>
      </c>
      <c r="C14" s="42" t="n">
        <v>0</v>
      </c>
      <c r="D14" s="42" t="n">
        <v>0</v>
      </c>
      <c r="E14" s="19" t="n">
        <v>35796</v>
      </c>
      <c r="F14" s="20" t="n">
        <v>85674</v>
      </c>
      <c r="G14" s="20" t="n">
        <v>0</v>
      </c>
      <c r="H14" s="20" t="n">
        <f aca="false">'ADD 14-15'!Q16</f>
        <v>196</v>
      </c>
      <c r="I14" s="22" t="s">
        <v>40</v>
      </c>
      <c r="J14" s="23" t="n">
        <v>100</v>
      </c>
      <c r="K14" s="22" t="s">
        <v>41</v>
      </c>
      <c r="L14" s="22" t="s">
        <v>42</v>
      </c>
      <c r="M14" s="19" t="n">
        <v>41970</v>
      </c>
      <c r="N14" s="0"/>
      <c r="O14" s="24" t="n">
        <f aca="false">IF(G14&gt;$H$3,$H$3,G14)</f>
        <v>0</v>
      </c>
      <c r="P14" s="25" t="n">
        <v>0.13</v>
      </c>
      <c r="Q14" s="24" t="n">
        <f aca="false">H14/((($B$2-$A14)-C14+1)/(($B$2-$B$1)+1))</f>
        <v>418.362573099415</v>
      </c>
      <c r="R14" s="24" t="n">
        <f aca="false">Q14*(((B14-A14)-D14+1)/(($B$2-$B$1)+1))</f>
        <v>65.3333333333333</v>
      </c>
      <c r="S14" s="26" t="n">
        <f aca="false">ROUNDUP(R14,0)</f>
        <v>66</v>
      </c>
      <c r="T14" s="26" t="n">
        <v>0</v>
      </c>
      <c r="U14" s="27" t="n">
        <f aca="false">(F14-O14)*$P14</f>
        <v>11137.62</v>
      </c>
      <c r="V14" s="27" t="n">
        <f aca="false">ROUNDDOWN(U14,0)</f>
        <v>11137</v>
      </c>
      <c r="W14" s="27" t="n">
        <f aca="false">V14*(($A14-$B$1)+($B$2-B14)+D14)/(($B$2-$B$1+1))</f>
        <v>9397.79726027397</v>
      </c>
      <c r="X14" s="27" t="n">
        <f aca="false">ROUNDUP(W14,0)</f>
        <v>9398</v>
      </c>
      <c r="Y14" s="27" t="n">
        <f aca="false">V14-X14-S14</f>
        <v>1673</v>
      </c>
      <c r="Z14" s="26" t="n">
        <f aca="false">IF(Y14&lt;0,0,(ROUNDDOWN(Y14,0)))</f>
        <v>1673</v>
      </c>
      <c r="AA14" s="26" t="n">
        <v>0</v>
      </c>
      <c r="AB14" s="24" t="n">
        <f aca="false">($H$1*P14)*((($M14-$A14)-D14+1)/(($B$2-$B$1+1)))</f>
        <v>324.608219178082</v>
      </c>
      <c r="AC14" s="26" t="n">
        <f aca="false">ROUNDDOWN(AB14,0)</f>
        <v>324</v>
      </c>
      <c r="AD14" s="26" t="n">
        <v>0</v>
      </c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.75" hidden="false" customHeight="false" outlineLevel="0" collapsed="false">
      <c r="A15" s="18" t="n">
        <v>41954</v>
      </c>
      <c r="B15" s="18" t="n">
        <v>42005</v>
      </c>
      <c r="C15" s="44" t="n">
        <v>0</v>
      </c>
      <c r="D15" s="44" t="n">
        <v>0</v>
      </c>
      <c r="E15" s="28" t="n">
        <v>35797</v>
      </c>
      <c r="F15" s="20" t="n">
        <v>63546</v>
      </c>
      <c r="G15" s="20" t="n">
        <v>0</v>
      </c>
      <c r="H15" s="20" t="n">
        <f aca="false">'ADD 14-15'!Q17</f>
        <v>209</v>
      </c>
      <c r="I15" s="22" t="s">
        <v>40</v>
      </c>
      <c r="J15" s="23" t="n">
        <v>105</v>
      </c>
      <c r="K15" s="22" t="s">
        <v>41</v>
      </c>
      <c r="L15" s="22" t="s">
        <v>42</v>
      </c>
      <c r="M15" s="19" t="n">
        <v>41990</v>
      </c>
      <c r="N15" s="0"/>
      <c r="O15" s="24" t="n">
        <f aca="false">IF(G15&gt;$H$3,$H$3,G15)</f>
        <v>0</v>
      </c>
      <c r="P15" s="25" t="n">
        <v>0.14</v>
      </c>
      <c r="Q15" s="24" t="n">
        <f aca="false">H15/((($B$2-$A15)-C15+1)/(($B$2-$B$1)+1))</f>
        <v>522.5</v>
      </c>
      <c r="R15" s="24" t="n">
        <f aca="false">Q15*(((B15-A15)-D15+1)/(($B$2-$B$1)+1))</f>
        <v>74.4383561643836</v>
      </c>
      <c r="S15" s="26" t="n">
        <f aca="false">ROUNDUP(R15,0)</f>
        <v>75</v>
      </c>
      <c r="T15" s="26" t="n">
        <v>0</v>
      </c>
      <c r="U15" s="27" t="n">
        <f aca="false">(F15-O15)*$P15</f>
        <v>8896.44</v>
      </c>
      <c r="V15" s="27" t="n">
        <f aca="false">ROUNDDOWN(U15,0)</f>
        <v>8896</v>
      </c>
      <c r="W15" s="27" t="n">
        <f aca="false">V15*(($A15-$B$1)+($B$2-B15)+D15)/(($B$2-$B$1+1))</f>
        <v>7628.62465753425</v>
      </c>
      <c r="X15" s="27" t="n">
        <f aca="false">ROUNDUP(W15,0)</f>
        <v>7629</v>
      </c>
      <c r="Y15" s="27" t="n">
        <f aca="false">V15-X15-S15</f>
        <v>1192</v>
      </c>
      <c r="Z15" s="26" t="n">
        <f aca="false">IF(Y15&lt;0,0,(ROUNDDOWN(Y15,0)))</f>
        <v>1192</v>
      </c>
      <c r="AA15" s="26" t="n">
        <v>0</v>
      </c>
      <c r="AB15" s="24" t="n">
        <f aca="false">($H$1*P15)*((($M15-$A15)-D15+1)/(($B$2-$B$1+1)))</f>
        <v>307.961643835616</v>
      </c>
      <c r="AC15" s="26" t="n">
        <f aca="false">ROUNDDOWN(AB15,0)</f>
        <v>307</v>
      </c>
      <c r="AD15" s="26" t="n">
        <v>0</v>
      </c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.75" hidden="false" customHeight="false" outlineLevel="0" collapsed="false">
      <c r="A16" s="18" t="n">
        <v>41761</v>
      </c>
      <c r="B16" s="43" t="n">
        <v>41943</v>
      </c>
      <c r="C16" s="42" t="n">
        <v>3</v>
      </c>
      <c r="D16" s="42" t="n">
        <v>3</v>
      </c>
      <c r="E16" s="28" t="n">
        <v>36161</v>
      </c>
      <c r="F16" s="20" t="n">
        <v>28000</v>
      </c>
      <c r="G16" s="20" t="n">
        <v>0</v>
      </c>
      <c r="H16" s="20" t="n">
        <f aca="false">'ADD 14-15'!Q18</f>
        <v>1453</v>
      </c>
      <c r="I16" s="22" t="s">
        <v>40</v>
      </c>
      <c r="J16" s="23" t="n">
        <v>110</v>
      </c>
      <c r="K16" s="22" t="s">
        <v>41</v>
      </c>
      <c r="L16" s="22" t="s">
        <v>42</v>
      </c>
      <c r="M16" s="19" t="n">
        <v>41928</v>
      </c>
      <c r="N16" s="0"/>
      <c r="O16" s="24" t="n">
        <f aca="false">IF(G16&gt;$H$3,$H$3,G16)</f>
        <v>0</v>
      </c>
      <c r="P16" s="25" t="n">
        <v>0.15</v>
      </c>
      <c r="Q16" s="24" t="n">
        <f aca="false">H16/((($B$2-$A16)-C16+1)/(($B$2-$B$1)+1))</f>
        <v>1578.40773809524</v>
      </c>
      <c r="R16" s="24" t="n">
        <f aca="false">Q16*(((B16-A16)-D16+1)/(($B$2-$B$1)+1))</f>
        <v>778.392857142857</v>
      </c>
      <c r="S16" s="26" t="n">
        <f aca="false">ROUNDUP(R16,0)</f>
        <v>779</v>
      </c>
      <c r="T16" s="26" t="n">
        <v>0</v>
      </c>
      <c r="U16" s="27" t="n">
        <f aca="false">(F16-O16)*$P16</f>
        <v>4200</v>
      </c>
      <c r="V16" s="27" t="n">
        <f aca="false">ROUNDDOWN(U16,0)</f>
        <v>4200</v>
      </c>
      <c r="W16" s="27" t="n">
        <f aca="false">V16*(($A16-$B$1)+($B$2-B16)+D16)/(($B$2-$B$1+1))</f>
        <v>2128.76712328767</v>
      </c>
      <c r="X16" s="27" t="n">
        <f aca="false">ROUNDUP(W16,0)</f>
        <v>2129</v>
      </c>
      <c r="Y16" s="27" t="n">
        <f aca="false">V16-X16-S16</f>
        <v>1292</v>
      </c>
      <c r="Z16" s="26" t="n">
        <f aca="false">IF(Y16&lt;0,0,(ROUNDDOWN(Y16,0)))</f>
        <v>1292</v>
      </c>
      <c r="AA16" s="26" t="n">
        <v>0</v>
      </c>
      <c r="AB16" s="24" t="n">
        <f aca="false">($H$1*P16)*((($M16-$A16)-D16+1)/(($B$2-$B$1+1)))</f>
        <v>1471.43835616438</v>
      </c>
      <c r="AC16" s="26" t="n">
        <f aca="false">ROUNDDOWN(AB16,0)</f>
        <v>1471</v>
      </c>
      <c r="AD16" s="26" t="n">
        <v>0</v>
      </c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.75" hidden="false" customHeight="false" outlineLevel="0" collapsed="false">
      <c r="A17" s="18" t="n">
        <v>41793</v>
      </c>
      <c r="B17" s="18" t="n">
        <v>42019</v>
      </c>
      <c r="C17" s="42" t="n">
        <v>0</v>
      </c>
      <c r="D17" s="42" t="n">
        <v>0</v>
      </c>
      <c r="E17" s="19" t="n">
        <v>40923</v>
      </c>
      <c r="F17" s="20" t="n">
        <v>22847</v>
      </c>
      <c r="G17" s="20" t="n">
        <v>0</v>
      </c>
      <c r="H17" s="20" t="n">
        <f aca="false">'ADD 14-15'!Q19</f>
        <v>3158</v>
      </c>
      <c r="I17" s="22" t="s">
        <v>40</v>
      </c>
      <c r="J17" s="23" t="n">
        <v>115</v>
      </c>
      <c r="K17" s="22" t="s">
        <v>41</v>
      </c>
      <c r="L17" s="22" t="s">
        <v>42</v>
      </c>
      <c r="M17" s="19" t="n">
        <v>42004</v>
      </c>
      <c r="N17" s="0"/>
      <c r="O17" s="24" t="n">
        <f aca="false">IF(G17&gt;$H$3,$H$3,G17)</f>
        <v>0</v>
      </c>
      <c r="P17" s="25" t="n">
        <v>0.16</v>
      </c>
      <c r="Q17" s="24" t="n">
        <f aca="false">H17/((($B$2-$A17)-C17+1)/(($B$2-$B$1)+1))</f>
        <v>3754.62540716612</v>
      </c>
      <c r="R17" s="24" t="n">
        <f aca="false">Q17*(((B17-A17)-D17+1)/(($B$2-$B$1)+1))</f>
        <v>2335.06840390879</v>
      </c>
      <c r="S17" s="26" t="n">
        <f aca="false">ROUNDUP(R17,0)</f>
        <v>2336</v>
      </c>
      <c r="T17" s="26" t="n">
        <v>0</v>
      </c>
      <c r="U17" s="27" t="n">
        <f aca="false">(F17-O17)*$P17</f>
        <v>3655.52</v>
      </c>
      <c r="V17" s="27" t="n">
        <f aca="false">ROUNDDOWN(U17,0)</f>
        <v>3655</v>
      </c>
      <c r="W17" s="27" t="n">
        <f aca="false">V17*(($A17-$B$1)+($B$2-B17)+D17)/(($B$2-$B$1+1))</f>
        <v>1381.8904109589</v>
      </c>
      <c r="X17" s="27" t="n">
        <f aca="false">ROUNDUP(W17,0)</f>
        <v>1382</v>
      </c>
      <c r="Y17" s="27" t="n">
        <f aca="false">V17-X17-S17</f>
        <v>-63</v>
      </c>
      <c r="Z17" s="26" t="n">
        <f aca="false">IF(Y17&lt;0,0,(ROUNDDOWN(Y17,0)))</f>
        <v>0</v>
      </c>
      <c r="AA17" s="26" t="n">
        <v>0</v>
      </c>
      <c r="AB17" s="24" t="n">
        <f aca="false">($H$1*P17)*((($M17-$A17)-D17+1)/(($B$2-$B$1+1)))</f>
        <v>2016.61369863014</v>
      </c>
      <c r="AC17" s="26" t="n">
        <f aca="false">ROUNDDOWN(AB17,0)</f>
        <v>2016</v>
      </c>
      <c r="AD17" s="26" t="n">
        <v>0</v>
      </c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.75" hidden="false" customHeight="false" outlineLevel="0" collapsed="false">
      <c r="A18" s="18" t="n">
        <v>41824</v>
      </c>
      <c r="B18" s="18" t="n">
        <v>42068</v>
      </c>
      <c r="C18" s="44" t="n">
        <v>0</v>
      </c>
      <c r="D18" s="44" t="n">
        <v>0</v>
      </c>
      <c r="E18" s="19" t="n">
        <v>40854</v>
      </c>
      <c r="F18" s="20" t="n">
        <v>25000</v>
      </c>
      <c r="G18" s="20" t="n">
        <v>0</v>
      </c>
      <c r="H18" s="20" t="n">
        <f aca="false">'ADD 14-15'!Q20</f>
        <v>3470</v>
      </c>
      <c r="I18" s="22" t="s">
        <v>40</v>
      </c>
      <c r="J18" s="23" t="n">
        <v>120</v>
      </c>
      <c r="K18" s="22" t="s">
        <v>41</v>
      </c>
      <c r="L18" s="22" t="s">
        <v>42</v>
      </c>
      <c r="M18" s="19" t="n">
        <v>42053</v>
      </c>
      <c r="N18" s="0"/>
      <c r="O18" s="24" t="n">
        <f aca="false">IF(G18&gt;$H$3,$H$3,G18)</f>
        <v>0</v>
      </c>
      <c r="P18" s="25" t="n">
        <v>0.17</v>
      </c>
      <c r="Q18" s="24" t="n">
        <f aca="false">H18/((($B$2-$A18)-C18+1)/(($B$2-$B$1)+1))</f>
        <v>4588.94927536232</v>
      </c>
      <c r="R18" s="24" t="n">
        <f aca="false">Q18*(((B18-A18)-D18+1)/(($B$2-$B$1)+1))</f>
        <v>3080.25362318841</v>
      </c>
      <c r="S18" s="26" t="n">
        <f aca="false">ROUNDUP(R18,0)</f>
        <v>3081</v>
      </c>
      <c r="T18" s="26" t="n">
        <v>0</v>
      </c>
      <c r="U18" s="27" t="n">
        <f aca="false">(F18-O18)*$P18</f>
        <v>4250</v>
      </c>
      <c r="V18" s="27" t="n">
        <f aca="false">ROUNDDOWN(U18,0)</f>
        <v>4250</v>
      </c>
      <c r="W18" s="27" t="n">
        <f aca="false">V18*(($A18-$B$1)+($B$2-B18)+D18)/(($B$2-$B$1+1))</f>
        <v>1397.2602739726</v>
      </c>
      <c r="X18" s="27" t="n">
        <f aca="false">ROUNDUP(W18,0)</f>
        <v>1398</v>
      </c>
      <c r="Y18" s="27" t="n">
        <f aca="false">V18-X18-S18</f>
        <v>-229</v>
      </c>
      <c r="Z18" s="26" t="n">
        <f aca="false">IF(Y18&lt;0,0,(ROUNDDOWN(Y18,0)))</f>
        <v>0</v>
      </c>
      <c r="AA18" s="26" t="n">
        <v>0</v>
      </c>
      <c r="AB18" s="24" t="n">
        <f aca="false">($H$1*P18)*((($M18-$A18)-D18+1)/(($B$2-$B$1+1)))</f>
        <v>2324.57534246575</v>
      </c>
      <c r="AC18" s="26" t="n">
        <f aca="false">ROUNDDOWN(AB18,0)</f>
        <v>2324</v>
      </c>
      <c r="AD18" s="26" t="n">
        <v>0</v>
      </c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.75" hidden="false" customHeight="false" outlineLevel="0" collapsed="false">
      <c r="A19" s="18" t="n">
        <v>41856</v>
      </c>
      <c r="B19" s="43" t="n">
        <v>42019</v>
      </c>
      <c r="C19" s="42" t="n">
        <v>0</v>
      </c>
      <c r="D19" s="42" t="n">
        <v>0</v>
      </c>
      <c r="E19" s="19" t="n">
        <v>35796</v>
      </c>
      <c r="F19" s="20" t="n">
        <v>51423</v>
      </c>
      <c r="G19" s="20" t="n">
        <v>0</v>
      </c>
      <c r="H19" s="20" t="n">
        <f aca="false">'ADD 14-15'!Q21</f>
        <v>210</v>
      </c>
      <c r="I19" s="22" t="s">
        <v>40</v>
      </c>
      <c r="J19" s="23" t="n">
        <v>125</v>
      </c>
      <c r="K19" s="22" t="s">
        <v>41</v>
      </c>
      <c r="L19" s="22" t="s">
        <v>42</v>
      </c>
      <c r="M19" s="19" t="n">
        <v>42004</v>
      </c>
      <c r="N19" s="0"/>
      <c r="O19" s="24" t="n">
        <f aca="false">IF(G19&gt;$H$3,$H$3,G19)</f>
        <v>0</v>
      </c>
      <c r="P19" s="25" t="n">
        <v>0.18</v>
      </c>
      <c r="Q19" s="24" t="n">
        <f aca="false">H19/((($B$2-$A19)-C19+1)/(($B$2-$B$1)+1))</f>
        <v>314.139344262295</v>
      </c>
      <c r="R19" s="24" t="n">
        <f aca="false">Q19*(((B19-A19)-D19+1)/(($B$2-$B$1)+1))</f>
        <v>141.147540983607</v>
      </c>
      <c r="S19" s="26" t="n">
        <f aca="false">ROUNDUP(R19,0)</f>
        <v>142</v>
      </c>
      <c r="T19" s="26" t="n">
        <v>0</v>
      </c>
      <c r="U19" s="27" t="n">
        <f aca="false">(F19-O19)*$P19</f>
        <v>9256.14</v>
      </c>
      <c r="V19" s="27" t="n">
        <f aca="false">ROUNDDOWN(U19,0)</f>
        <v>9256</v>
      </c>
      <c r="W19" s="27" t="n">
        <f aca="false">V19*(($A19-$B$1)+($B$2-B19)+D19)/(($B$2-$B$1+1))</f>
        <v>5097.1397260274</v>
      </c>
      <c r="X19" s="27" t="n">
        <f aca="false">ROUNDUP(W19,0)</f>
        <v>5098</v>
      </c>
      <c r="Y19" s="27" t="n">
        <f aca="false">V19-X19-S19</f>
        <v>4016</v>
      </c>
      <c r="Z19" s="26" t="n">
        <f aca="false">IF(Y19&lt;0,0,(ROUNDDOWN(Y19,0)))</f>
        <v>4016</v>
      </c>
      <c r="AA19" s="26" t="n">
        <v>0</v>
      </c>
      <c r="AB19" s="24" t="n">
        <f aca="false">($H$1*P19)*((($M19-$A19)-D19+1)/(($B$2-$B$1+1)))</f>
        <v>1594.50410958904</v>
      </c>
      <c r="AC19" s="26" t="n">
        <f aca="false">ROUNDDOWN(AB19,0)</f>
        <v>1594</v>
      </c>
      <c r="AD19" s="26" t="n">
        <v>0</v>
      </c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.75" hidden="false" customHeight="false" outlineLevel="0" collapsed="false">
      <c r="A20" s="18" t="n">
        <v>41888</v>
      </c>
      <c r="B20" s="18" t="n">
        <v>42068</v>
      </c>
      <c r="C20" s="42" t="n">
        <v>0</v>
      </c>
      <c r="D20" s="42" t="n">
        <v>0</v>
      </c>
      <c r="E20" s="28" t="n">
        <v>35797</v>
      </c>
      <c r="F20" s="20" t="n">
        <v>67545</v>
      </c>
      <c r="G20" s="20" t="n">
        <v>0</v>
      </c>
      <c r="H20" s="20" t="n">
        <f aca="false">'ADD 14-15'!Q22</f>
        <v>455</v>
      </c>
      <c r="I20" s="22" t="s">
        <v>40</v>
      </c>
      <c r="J20" s="23" t="n">
        <v>130</v>
      </c>
      <c r="K20" s="22" t="s">
        <v>41</v>
      </c>
      <c r="L20" s="22" t="s">
        <v>42</v>
      </c>
      <c r="M20" s="19" t="n">
        <v>42053</v>
      </c>
      <c r="N20" s="0"/>
      <c r="O20" s="24" t="n">
        <f aca="false">IF(G20&gt;$H$3,$H$3,G20)</f>
        <v>0</v>
      </c>
      <c r="P20" s="25" t="n">
        <v>0.19</v>
      </c>
      <c r="Q20" s="24" t="n">
        <f aca="false">H20/((($B$2-$A20)-C20+1)/(($B$2-$B$1)+1))</f>
        <v>783.372641509434</v>
      </c>
      <c r="R20" s="24" t="n">
        <f aca="false">Q20*(((B20-A20)-D20+1)/(($B$2-$B$1)+1))</f>
        <v>388.466981132076</v>
      </c>
      <c r="S20" s="26" t="n">
        <f aca="false">ROUNDUP(R20,0)</f>
        <v>389</v>
      </c>
      <c r="T20" s="26" t="n">
        <v>0</v>
      </c>
      <c r="U20" s="27" t="n">
        <f aca="false">(F20-O20)*$P20</f>
        <v>12833.55</v>
      </c>
      <c r="V20" s="27" t="n">
        <f aca="false">ROUNDDOWN(U20,0)</f>
        <v>12833</v>
      </c>
      <c r="W20" s="27" t="n">
        <f aca="false">V20*(($A20-$B$1)+($B$2-B20)+D20)/(($B$2-$B$1+1))</f>
        <v>6469.23835616438</v>
      </c>
      <c r="X20" s="27" t="n">
        <f aca="false">ROUNDUP(W20,0)</f>
        <v>6470</v>
      </c>
      <c r="Y20" s="27" t="n">
        <f aca="false">V20-X20-S20</f>
        <v>5974</v>
      </c>
      <c r="Z20" s="26" t="n">
        <f aca="false">IF(Y20&lt;0,0,(ROUNDDOWN(Y20,0)))</f>
        <v>5974</v>
      </c>
      <c r="AA20" s="26" t="n">
        <v>0</v>
      </c>
      <c r="AB20" s="24" t="n">
        <f aca="false">($H$1*P20)*((($M20-$A20)-D20+1)/(($B$2-$B$1+1)))</f>
        <v>1875.11780821918</v>
      </c>
      <c r="AC20" s="26" t="n">
        <f aca="false">ROUNDDOWN(AB20,0)</f>
        <v>1875</v>
      </c>
      <c r="AD20" s="26" t="n">
        <v>0</v>
      </c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.75" hidden="false" customHeight="false" outlineLevel="0" collapsed="false">
      <c r="A21" s="18" t="n">
        <v>41919</v>
      </c>
      <c r="B21" s="18" t="n">
        <v>42054</v>
      </c>
      <c r="C21" s="42" t="n">
        <v>0</v>
      </c>
      <c r="D21" s="42" t="n">
        <v>0</v>
      </c>
      <c r="E21" s="28" t="n">
        <v>36161</v>
      </c>
      <c r="F21" s="20" t="n">
        <v>12322</v>
      </c>
      <c r="G21" s="20" t="n">
        <v>0</v>
      </c>
      <c r="H21" s="20" t="n">
        <f aca="false">'ADD 14-15'!Q23</f>
        <v>957</v>
      </c>
      <c r="I21" s="22" t="s">
        <v>40</v>
      </c>
      <c r="J21" s="23" t="n">
        <v>135</v>
      </c>
      <c r="K21" s="22" t="s">
        <v>41</v>
      </c>
      <c r="L21" s="22" t="s">
        <v>42</v>
      </c>
      <c r="M21" s="19" t="n">
        <v>42039</v>
      </c>
      <c r="N21" s="0"/>
      <c r="O21" s="24" t="n">
        <f aca="false">IF(G21&gt;$H$3,$H$3,G21)</f>
        <v>0</v>
      </c>
      <c r="P21" s="25" t="n">
        <v>0.2</v>
      </c>
      <c r="Q21" s="24" t="n">
        <f aca="false">H21/((($B$2-$A21)-C21+1)/(($B$2-$B$1)+1))</f>
        <v>1929.86187845304</v>
      </c>
      <c r="R21" s="24" t="n">
        <f aca="false">Q21*(((B21-A21)-D21+1)/(($B$2-$B$1)+1))</f>
        <v>719.07182320442</v>
      </c>
      <c r="S21" s="26" t="n">
        <f aca="false">ROUNDUP(R21,0)</f>
        <v>720</v>
      </c>
      <c r="T21" s="26" t="n">
        <v>0</v>
      </c>
      <c r="U21" s="27" t="n">
        <f aca="false">(F21-O21)*$P21</f>
        <v>2464.4</v>
      </c>
      <c r="V21" s="27" t="n">
        <f aca="false">ROUNDDOWN(U21,0)</f>
        <v>2464</v>
      </c>
      <c r="W21" s="27" t="n">
        <f aca="false">V21*(($A21-$B$1)+($B$2-B21)+D21)/(($B$2-$B$1+1))</f>
        <v>1545.90684931507</v>
      </c>
      <c r="X21" s="27" t="n">
        <f aca="false">ROUNDUP(W21,0)</f>
        <v>1546</v>
      </c>
      <c r="Y21" s="27" t="n">
        <f aca="false">V21-X21-S21</f>
        <v>198</v>
      </c>
      <c r="Z21" s="26" t="n">
        <f aca="false">IF(Y21&lt;0,0,(ROUNDDOWN(Y21,0)))</f>
        <v>198</v>
      </c>
      <c r="AA21" s="26" t="n">
        <v>0</v>
      </c>
      <c r="AB21" s="24" t="n">
        <f aca="false">($H$1*P21)*((($M21-$A21)-D21+1)/(($B$2-$B$1+1)))</f>
        <v>1438.7397260274</v>
      </c>
      <c r="AC21" s="26" t="n">
        <f aca="false">ROUNDDOWN(AB21,0)</f>
        <v>1438</v>
      </c>
      <c r="AD21" s="26" t="n">
        <v>0</v>
      </c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.75" hidden="false" customHeight="false" outlineLevel="0" collapsed="false">
      <c r="A22" s="18" t="n">
        <v>41951</v>
      </c>
      <c r="B22" s="43" t="n">
        <v>42095</v>
      </c>
      <c r="C22" s="44" t="n">
        <v>10</v>
      </c>
      <c r="D22" s="44" t="n">
        <v>4</v>
      </c>
      <c r="E22" s="19" t="n">
        <v>41275</v>
      </c>
      <c r="F22" s="20" t="n">
        <v>23999</v>
      </c>
      <c r="G22" s="20" t="n">
        <v>0</v>
      </c>
      <c r="H22" s="20" t="n">
        <f aca="false">'ADD 14-15'!Q24</f>
        <v>0</v>
      </c>
      <c r="I22" s="22" t="s">
        <v>40</v>
      </c>
      <c r="J22" s="23" t="n">
        <v>140</v>
      </c>
      <c r="K22" s="22" t="s">
        <v>41</v>
      </c>
      <c r="L22" s="22" t="s">
        <v>42</v>
      </c>
      <c r="M22" s="19" t="n">
        <v>42080</v>
      </c>
      <c r="N22" s="0"/>
      <c r="O22" s="24" t="n">
        <f aca="false">IF(G22&gt;$H$3,$H$3,G22)</f>
        <v>0</v>
      </c>
      <c r="P22" s="25" t="n">
        <v>0.21</v>
      </c>
      <c r="Q22" s="24" t="n">
        <f aca="false">H22/((($B$2-$A22)-C22+1)/(($B$2-$B$1)+1))</f>
        <v>0</v>
      </c>
      <c r="R22" s="24" t="n">
        <f aca="false">Q22*(((B22-A22)-D22+1)/(($B$2-$B$1)+1))</f>
        <v>0</v>
      </c>
      <c r="S22" s="26" t="n">
        <f aca="false">ROUNDUP(R22,0)</f>
        <v>0</v>
      </c>
      <c r="T22" s="26" t="n">
        <v>0</v>
      </c>
      <c r="U22" s="27" t="n">
        <f aca="false">(F22-O22)*$P22</f>
        <v>5039.79</v>
      </c>
      <c r="V22" s="27" t="n">
        <f aca="false">ROUNDDOWN(U22,0)</f>
        <v>5039</v>
      </c>
      <c r="W22" s="27" t="n">
        <f aca="false">V22*(($A22-$B$1)+($B$2-B22)+D22)/(($B$2-$B$1+1))</f>
        <v>3092.42739726027</v>
      </c>
      <c r="X22" s="27" t="n">
        <f aca="false">ROUNDUP(W22,0)</f>
        <v>3093</v>
      </c>
      <c r="Y22" s="27" t="n">
        <f aca="false">V22-X22-S22</f>
        <v>1946</v>
      </c>
      <c r="Z22" s="26" t="n">
        <f aca="false">IF(Y22&lt;0,0,(ROUNDDOWN(Y22,0)))</f>
        <v>1946</v>
      </c>
      <c r="AA22" s="26" t="n">
        <v>0</v>
      </c>
      <c r="AB22" s="24" t="n">
        <f aca="false">($H$1*P22)*((($M22-$A22)-D22+1)/(($B$2-$B$1+1)))</f>
        <v>1573.10136986301</v>
      </c>
      <c r="AC22" s="26" t="n">
        <f aca="false">ROUNDDOWN(AB22,0)</f>
        <v>1573</v>
      </c>
      <c r="AD22" s="26" t="n">
        <v>0</v>
      </c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.75" hidden="false" customHeight="false" outlineLevel="0" collapsed="false">
      <c r="A23" s="18" t="n">
        <v>41982</v>
      </c>
      <c r="B23" s="18" t="n">
        <v>42054</v>
      </c>
      <c r="C23" s="42" t="n">
        <v>0</v>
      </c>
      <c r="D23" s="42" t="n">
        <v>0</v>
      </c>
      <c r="E23" s="19" t="n">
        <v>41275</v>
      </c>
      <c r="F23" s="20" t="n">
        <v>87654</v>
      </c>
      <c r="G23" s="20" t="n">
        <v>6500</v>
      </c>
      <c r="H23" s="20" t="n">
        <f aca="false">'ADD 14-15'!Q25</f>
        <v>371</v>
      </c>
      <c r="I23" s="22" t="s">
        <v>40</v>
      </c>
      <c r="J23" s="23" t="n">
        <v>145</v>
      </c>
      <c r="K23" s="22" t="s">
        <v>41</v>
      </c>
      <c r="L23" s="22" t="s">
        <v>42</v>
      </c>
      <c r="M23" s="19" t="n">
        <v>42039</v>
      </c>
      <c r="N23" s="0"/>
      <c r="O23" s="24" t="n">
        <f aca="false">IF(G23&gt;$H$3,$H$3,G23)</f>
        <v>5000</v>
      </c>
      <c r="P23" s="25" t="n">
        <v>0.22</v>
      </c>
      <c r="Q23" s="24" t="n">
        <f aca="false">H23/((($B$2-$A23)-C23+1)/(($B$2-$B$1)+1))</f>
        <v>1147.58474576271</v>
      </c>
      <c r="R23" s="24" t="n">
        <f aca="false">Q23*(((B23-A23)-D23+1)/(($B$2-$B$1)+1))</f>
        <v>229.516949152542</v>
      </c>
      <c r="S23" s="26" t="n">
        <f aca="false">ROUNDUP(R23,0)</f>
        <v>230</v>
      </c>
      <c r="T23" s="26" t="n">
        <v>0</v>
      </c>
      <c r="U23" s="27" t="n">
        <f aca="false">(F23-O23)*$P23</f>
        <v>18183.88</v>
      </c>
      <c r="V23" s="27" t="n">
        <f aca="false">ROUNDDOWN(U23,0)</f>
        <v>18183</v>
      </c>
      <c r="W23" s="27" t="n">
        <f aca="false">V23*(($A23-$B$1)+($B$2-B23)+D23)/(($B$2-$B$1+1))</f>
        <v>14546.4</v>
      </c>
      <c r="X23" s="27" t="n">
        <f aca="false">ROUNDUP(W23,0)</f>
        <v>14547</v>
      </c>
      <c r="Y23" s="27" t="n">
        <f aca="false">V23-X23-S23</f>
        <v>3406</v>
      </c>
      <c r="Z23" s="26" t="n">
        <f aca="false">IF(Y23&lt;0,0,(ROUNDDOWN(Y23,0)))</f>
        <v>3406</v>
      </c>
      <c r="AA23" s="26" t="n">
        <v>0</v>
      </c>
      <c r="AB23" s="24" t="n">
        <f aca="false">($H$1*P23)*((($M23-$A23)-D23+1)/(($B$2-$B$1+1)))</f>
        <v>758.608219178082</v>
      </c>
      <c r="AC23" s="26" t="n">
        <f aca="false">ROUNDDOWN(AB23,0)</f>
        <v>758</v>
      </c>
      <c r="AD23" s="26" t="n">
        <v>0</v>
      </c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.75" hidden="false" customHeight="false" outlineLevel="0" collapsed="false">
      <c r="A24" s="18" t="n">
        <v>42005</v>
      </c>
      <c r="B24" s="18" t="n">
        <v>42094</v>
      </c>
      <c r="C24" s="44" t="n">
        <v>0</v>
      </c>
      <c r="D24" s="44" t="n">
        <v>0</v>
      </c>
      <c r="E24" s="19" t="n">
        <v>41275</v>
      </c>
      <c r="F24" s="20" t="n">
        <v>22987</v>
      </c>
      <c r="G24" s="20" t="n">
        <v>0</v>
      </c>
      <c r="H24" s="20" t="n">
        <f aca="false">'ADD 14-15'!Q26</f>
        <v>408</v>
      </c>
      <c r="I24" s="22" t="s">
        <v>40</v>
      </c>
      <c r="J24" s="23" t="n">
        <v>150</v>
      </c>
      <c r="K24" s="22" t="s">
        <v>41</v>
      </c>
      <c r="L24" s="22" t="s">
        <v>42</v>
      </c>
      <c r="M24" s="19" t="n">
        <v>42079</v>
      </c>
      <c r="N24" s="0"/>
      <c r="O24" s="24" t="n">
        <f aca="false">IF(G24&gt;$H$3,$H$3,G24)</f>
        <v>0</v>
      </c>
      <c r="P24" s="25" t="n">
        <v>0.23</v>
      </c>
      <c r="Q24" s="24" t="n">
        <f aca="false">H24/((($B$2-$A24)-C24+1)/(($B$2-$B$1)+1))</f>
        <v>1567.57894736842</v>
      </c>
      <c r="R24" s="24" t="n">
        <f aca="false">Q24*(((B24-A24)-D24+1)/(($B$2-$B$1)+1))</f>
        <v>386.526315789474</v>
      </c>
      <c r="S24" s="26" t="n">
        <f aca="false">ROUNDUP(R24,0)</f>
        <v>387</v>
      </c>
      <c r="T24" s="26" t="n">
        <v>0</v>
      </c>
      <c r="U24" s="27" t="n">
        <f aca="false">(F24-O24)*$P24</f>
        <v>5287.01</v>
      </c>
      <c r="V24" s="27" t="n">
        <f aca="false">ROUNDDOWN(U24,0)</f>
        <v>5287</v>
      </c>
      <c r="W24" s="27" t="n">
        <f aca="false">V24*(($A24-$B$1)+($B$2-B24)+D24)/(($B$2-$B$1+1))</f>
        <v>3983.35616438356</v>
      </c>
      <c r="X24" s="27" t="n">
        <f aca="false">ROUNDUP(W24,0)</f>
        <v>3984</v>
      </c>
      <c r="Y24" s="27" t="n">
        <f aca="false">V24-X24-S24</f>
        <v>916</v>
      </c>
      <c r="Z24" s="26" t="n">
        <f aca="false">IF(Y24&lt;0,0,(ROUNDDOWN(Y24,0)))</f>
        <v>916</v>
      </c>
      <c r="AA24" s="26" t="n">
        <v>0</v>
      </c>
      <c r="AB24" s="24" t="n">
        <f aca="false">($H$1*P24)*((($M24-$A24)-D24+1)/(($B$2-$B$1+1)))</f>
        <v>1025.54794520548</v>
      </c>
      <c r="AC24" s="26" t="n">
        <f aca="false">ROUNDDOWN(AB24,0)</f>
        <v>1025</v>
      </c>
      <c r="AD24" s="26" t="n">
        <v>0</v>
      </c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.75" hidden="false" customHeight="false" outlineLevel="0" collapsed="false">
      <c r="A25" s="18" t="n">
        <v>41735</v>
      </c>
      <c r="B25" s="43" t="n">
        <v>41985</v>
      </c>
      <c r="C25" s="42" t="n">
        <v>0</v>
      </c>
      <c r="D25" s="42" t="n">
        <v>37</v>
      </c>
      <c r="E25" s="19" t="n">
        <v>40923</v>
      </c>
      <c r="F25" s="20" t="n">
        <v>14675</v>
      </c>
      <c r="G25" s="20" t="n">
        <v>0</v>
      </c>
      <c r="H25" s="20" t="n">
        <f aca="false">'ADD 14-15'!Q27</f>
        <v>1200</v>
      </c>
      <c r="I25" s="22" t="s">
        <v>40</v>
      </c>
      <c r="J25" s="23" t="n">
        <v>155</v>
      </c>
      <c r="K25" s="22" t="s">
        <v>41</v>
      </c>
      <c r="L25" s="22" t="s">
        <v>42</v>
      </c>
      <c r="M25" s="19" t="n">
        <v>41970</v>
      </c>
      <c r="N25" s="0"/>
      <c r="O25" s="24" t="n">
        <f aca="false">IF(G25&gt;$H$3,$H$3,G25)</f>
        <v>0</v>
      </c>
      <c r="P25" s="25" t="n">
        <v>0.24</v>
      </c>
      <c r="Q25" s="24" t="n">
        <f aca="false">H25/((($B$2-$A25)-C25+1)/(($B$2-$B$1)+1))</f>
        <v>1200</v>
      </c>
      <c r="R25" s="24" t="n">
        <f aca="false">Q25*(((B25-A25)-D25+1)/(($B$2-$B$1)+1))</f>
        <v>703.561643835617</v>
      </c>
      <c r="S25" s="26" t="n">
        <f aca="false">ROUNDUP(R25,0)</f>
        <v>704</v>
      </c>
      <c r="T25" s="26" t="n">
        <v>0</v>
      </c>
      <c r="U25" s="27" t="n">
        <f aca="false">(F25-O25)*$P25</f>
        <v>3522</v>
      </c>
      <c r="V25" s="27" t="n">
        <f aca="false">ROUNDDOWN(U25,0)</f>
        <v>3522</v>
      </c>
      <c r="W25" s="27" t="n">
        <f aca="false">V25*(($A25-$B$1)+($B$2-B25)+D25)/(($B$2-$B$1+1))</f>
        <v>1457.04657534247</v>
      </c>
      <c r="X25" s="27" t="n">
        <f aca="false">ROUNDUP(W25,0)</f>
        <v>1458</v>
      </c>
      <c r="Y25" s="27" t="n">
        <f aca="false">V25-X25-S25</f>
        <v>1360</v>
      </c>
      <c r="Z25" s="26" t="n">
        <f aca="false">IF(Y25&lt;0,0,(ROUNDDOWN(Y25,0)))</f>
        <v>1360</v>
      </c>
      <c r="AA25" s="26" t="n">
        <v>0</v>
      </c>
      <c r="AB25" s="24" t="n">
        <f aca="false">($H$1*P25)*((($M25-$A25)-D25+1)/(($B$2-$B$1+1)))</f>
        <v>2839.4301369863</v>
      </c>
      <c r="AC25" s="26" t="n">
        <f aca="false">ROUNDDOWN(AB25,0)</f>
        <v>2839</v>
      </c>
      <c r="AD25" s="26" t="n">
        <v>0</v>
      </c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.75" hidden="false" customHeight="false" outlineLevel="0" collapsed="false">
      <c r="A26" s="18" t="n">
        <v>41761</v>
      </c>
      <c r="B26" s="18" t="n">
        <v>41954</v>
      </c>
      <c r="C26" s="44" t="n">
        <v>0</v>
      </c>
      <c r="D26" s="44" t="n">
        <v>0</v>
      </c>
      <c r="E26" s="19" t="n">
        <v>40854</v>
      </c>
      <c r="F26" s="20" t="n">
        <v>25446</v>
      </c>
      <c r="G26" s="20" t="n">
        <v>0</v>
      </c>
      <c r="H26" s="20" t="n">
        <f aca="false">'ADD 14-15'!Q28</f>
        <v>0</v>
      </c>
      <c r="I26" s="22" t="s">
        <v>40</v>
      </c>
      <c r="J26" s="23" t="n">
        <v>160</v>
      </c>
      <c r="K26" s="22" t="s">
        <v>44</v>
      </c>
      <c r="L26" s="22" t="s">
        <v>42</v>
      </c>
      <c r="M26" s="19" t="n">
        <v>41939</v>
      </c>
      <c r="N26" s="0"/>
      <c r="O26" s="24" t="n">
        <f aca="false">IF(G26&gt;$H$3,$H$3,G26)</f>
        <v>0</v>
      </c>
      <c r="P26" s="25" t="n">
        <v>0.25</v>
      </c>
      <c r="Q26" s="24" t="n">
        <f aca="false">H26/((($B$2-$A26)-C26+1)/(($B$2-$B$1)+1))</f>
        <v>0</v>
      </c>
      <c r="R26" s="24" t="n">
        <f aca="false">Q26*(((B26-A26)-D26+1)/(($B$2-$B$1)+1))</f>
        <v>0</v>
      </c>
      <c r="S26" s="26" t="n">
        <f aca="false">ROUNDUP(R26,0)</f>
        <v>0</v>
      </c>
      <c r="T26" s="26" t="n">
        <v>0</v>
      </c>
      <c r="U26" s="27" t="n">
        <f aca="false">(F26-O26)*$P26</f>
        <v>6361.5</v>
      </c>
      <c r="V26" s="27" t="n">
        <f aca="false">ROUNDDOWN(U26,0)</f>
        <v>6361</v>
      </c>
      <c r="W26" s="27" t="n">
        <f aca="false">V26*(($A26-$B$1)+($B$2-B26)+D26)/(($B$2-$B$1+1))</f>
        <v>2980.08493150685</v>
      </c>
      <c r="X26" s="27" t="n">
        <f aca="false">ROUNDUP(W26,0)</f>
        <v>2981</v>
      </c>
      <c r="Y26" s="27" t="n">
        <f aca="false">V26-X26-S26</f>
        <v>3380</v>
      </c>
      <c r="Z26" s="26" t="n">
        <f aca="false">IF(Y26&lt;0,0,(ROUNDDOWN(Y26,0)))</f>
        <v>3380</v>
      </c>
      <c r="AA26" s="26" t="n">
        <v>0</v>
      </c>
      <c r="AB26" s="24" t="n">
        <f aca="false">($H$1*P26)*((($M26-$A26)-D26+1)/(($B$2-$B$1+1)))</f>
        <v>2660.47945205479</v>
      </c>
      <c r="AC26" s="26" t="n">
        <f aca="false">ROUNDDOWN(AB26,0)</f>
        <v>2660</v>
      </c>
      <c r="AD26" s="26" t="n">
        <v>0</v>
      </c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.75" hidden="false" customHeight="false" outlineLevel="0" collapsed="false">
      <c r="A27" s="18" t="n">
        <v>41793</v>
      </c>
      <c r="B27" s="18" t="n">
        <v>41943</v>
      </c>
      <c r="C27" s="42" t="n">
        <v>0</v>
      </c>
      <c r="D27" s="42" t="n">
        <v>0</v>
      </c>
      <c r="E27" s="19" t="n">
        <v>35796</v>
      </c>
      <c r="F27" s="20" t="n">
        <v>33656</v>
      </c>
      <c r="G27" s="20" t="n">
        <v>99</v>
      </c>
      <c r="H27" s="20" t="n">
        <f aca="false">'ADD 14-15'!Q29</f>
        <v>152</v>
      </c>
      <c r="I27" s="22" t="s">
        <v>40</v>
      </c>
      <c r="J27" s="23" t="n">
        <v>165</v>
      </c>
      <c r="K27" s="22" t="s">
        <v>44</v>
      </c>
      <c r="L27" s="22" t="s">
        <v>42</v>
      </c>
      <c r="M27" s="19" t="n">
        <v>41928</v>
      </c>
      <c r="N27" s="0"/>
      <c r="O27" s="24" t="n">
        <f aca="false">IF(G27&gt;$H$3,$H$3,G27)</f>
        <v>99</v>
      </c>
      <c r="P27" s="25" t="n">
        <v>0.26</v>
      </c>
      <c r="Q27" s="24" t="n">
        <f aca="false">H27/((($B$2-$A27)-C27+1)/(($B$2-$B$1)+1))</f>
        <v>180.71661237785</v>
      </c>
      <c r="R27" s="24" t="n">
        <f aca="false">Q27*(((B27-A27)-D27+1)/(($B$2-$B$1)+1))</f>
        <v>74.7622149837134</v>
      </c>
      <c r="S27" s="26" t="n">
        <f aca="false">ROUNDUP(R27,0)</f>
        <v>75</v>
      </c>
      <c r="T27" s="26" t="n">
        <v>0</v>
      </c>
      <c r="U27" s="27" t="n">
        <f aca="false">(F27-O27)*$P27</f>
        <v>8724.82</v>
      </c>
      <c r="V27" s="27" t="n">
        <f aca="false">ROUNDDOWN(U27,0)</f>
        <v>8724</v>
      </c>
      <c r="W27" s="27" t="n">
        <f aca="false">V27*(($A27-$B$1)+($B$2-B27)+D27)/(($B$2-$B$1+1))</f>
        <v>5114.89315068493</v>
      </c>
      <c r="X27" s="27" t="n">
        <f aca="false">ROUNDUP(W27,0)</f>
        <v>5115</v>
      </c>
      <c r="Y27" s="27" t="n">
        <f aca="false">V27-X27-S27</f>
        <v>3534</v>
      </c>
      <c r="Z27" s="26" t="n">
        <f aca="false">IF(Y27&lt;0,0,(ROUNDDOWN(Y27,0)))</f>
        <v>3534</v>
      </c>
      <c r="AA27" s="26" t="n">
        <v>0</v>
      </c>
      <c r="AB27" s="24" t="n">
        <f aca="false">($H$1*P27)*((($M27-$A27)-D27+1)/(($B$2-$B$1+1)))</f>
        <v>2102.22465753425</v>
      </c>
      <c r="AC27" s="26" t="n">
        <f aca="false">ROUNDDOWN(AB27,0)</f>
        <v>2102</v>
      </c>
      <c r="AD27" s="26" t="n">
        <v>0</v>
      </c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.75" hidden="false" customHeight="false" outlineLevel="0" collapsed="false">
      <c r="A28" s="18" t="n">
        <v>41824</v>
      </c>
      <c r="B28" s="43" t="n">
        <v>42019</v>
      </c>
      <c r="C28" s="42" t="n">
        <v>0</v>
      </c>
      <c r="D28" s="42" t="n">
        <v>2</v>
      </c>
      <c r="E28" s="28" t="n">
        <v>35797</v>
      </c>
      <c r="F28" s="20" t="n">
        <v>71222</v>
      </c>
      <c r="G28" s="20" t="n">
        <v>285</v>
      </c>
      <c r="H28" s="20" t="n">
        <f aca="false">'ADD 14-15'!Q30</f>
        <v>0</v>
      </c>
      <c r="I28" s="22" t="s">
        <v>40</v>
      </c>
      <c r="J28" s="23" t="n">
        <v>170</v>
      </c>
      <c r="K28" s="22" t="s">
        <v>44</v>
      </c>
      <c r="L28" s="22" t="s">
        <v>42</v>
      </c>
      <c r="M28" s="19" t="n">
        <v>42004</v>
      </c>
      <c r="N28" s="0"/>
      <c r="O28" s="24" t="n">
        <f aca="false">IF(G28&gt;$H$3,$H$3,G28)</f>
        <v>285</v>
      </c>
      <c r="P28" s="25" t="n">
        <v>0.27</v>
      </c>
      <c r="Q28" s="24" t="n">
        <f aca="false">H28/((($B$2-$A28)-C28+1)/(($B$2-$B$1)+1))</f>
        <v>0</v>
      </c>
      <c r="R28" s="24" t="n">
        <f aca="false">Q28*(((B28-A28)-D28+1)/(($B$2-$B$1)+1))</f>
        <v>0</v>
      </c>
      <c r="S28" s="26" t="n">
        <f aca="false">ROUNDUP(R28,0)</f>
        <v>0</v>
      </c>
      <c r="T28" s="26" t="n">
        <v>0</v>
      </c>
      <c r="U28" s="27" t="n">
        <f aca="false">(F28-O28)*$P28</f>
        <v>19152.99</v>
      </c>
      <c r="V28" s="27" t="n">
        <f aca="false">ROUNDDOWN(U28,0)</f>
        <v>19152</v>
      </c>
      <c r="W28" s="27" t="n">
        <f aca="false">V28*(($A28-$B$1)+($B$2-B28)+D28)/(($B$2-$B$1+1))</f>
        <v>8972.58082191781</v>
      </c>
      <c r="X28" s="27" t="n">
        <f aca="false">ROUNDUP(W28,0)</f>
        <v>8973</v>
      </c>
      <c r="Y28" s="27" t="n">
        <f aca="false">V28-X28-S28</f>
        <v>10179</v>
      </c>
      <c r="Z28" s="26" t="n">
        <f aca="false">IF(Y28&lt;0,0,(ROUNDDOWN(Y28,0)))</f>
        <v>10179</v>
      </c>
      <c r="AA28" s="26" t="n">
        <v>0</v>
      </c>
      <c r="AB28" s="24" t="n">
        <f aca="false">($H$1*P28)*((($M28-$A28)-D28+1)/(($B$2-$B$1+1)))</f>
        <v>2873.31780821918</v>
      </c>
      <c r="AC28" s="26" t="n">
        <f aca="false">ROUNDDOWN(AB28,0)</f>
        <v>2873</v>
      </c>
      <c r="AD28" s="26" t="n">
        <v>0</v>
      </c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.75" hidden="false" customHeight="false" outlineLevel="0" collapsed="false">
      <c r="A29" s="18" t="n">
        <v>41856</v>
      </c>
      <c r="B29" s="18" t="n">
        <v>42068</v>
      </c>
      <c r="C29" s="42" t="n">
        <v>0</v>
      </c>
      <c r="D29" s="42" t="n">
        <v>0</v>
      </c>
      <c r="E29" s="28" t="n">
        <v>36161</v>
      </c>
      <c r="F29" s="20" t="n">
        <v>15872</v>
      </c>
      <c r="G29" s="20" t="n">
        <v>0</v>
      </c>
      <c r="H29" s="20" t="n">
        <f aca="false">'ADD 14-15'!Q31</f>
        <v>618</v>
      </c>
      <c r="I29" s="22" t="s">
        <v>40</v>
      </c>
      <c r="J29" s="23" t="n">
        <v>175</v>
      </c>
      <c r="K29" s="22" t="s">
        <v>44</v>
      </c>
      <c r="L29" s="22" t="s">
        <v>42</v>
      </c>
      <c r="M29" s="19" t="n">
        <v>42053</v>
      </c>
      <c r="N29" s="0"/>
      <c r="O29" s="24" t="n">
        <f aca="false">IF(G29&gt;$H$3,$H$3,G29)</f>
        <v>0</v>
      </c>
      <c r="P29" s="25" t="n">
        <v>0.28</v>
      </c>
      <c r="Q29" s="24" t="n">
        <f aca="false">H29/((($B$2-$A29)-C29+1)/(($B$2-$B$1)+1))</f>
        <v>924.467213114754</v>
      </c>
      <c r="R29" s="24" t="n">
        <f aca="false">Q29*(((B29-A29)-D29+1)/(($B$2-$B$1)+1))</f>
        <v>539.483606557377</v>
      </c>
      <c r="S29" s="26" t="n">
        <f aca="false">ROUNDUP(R29,0)</f>
        <v>540</v>
      </c>
      <c r="T29" s="26" t="n">
        <v>0</v>
      </c>
      <c r="U29" s="27" t="n">
        <f aca="false">(F29-O29)*$P29</f>
        <v>4444.16</v>
      </c>
      <c r="V29" s="27" t="n">
        <f aca="false">ROUNDDOWN(U29,0)</f>
        <v>4444</v>
      </c>
      <c r="W29" s="27" t="n">
        <f aca="false">V29*(($A29-$B$1)+($B$2-B29)+D29)/(($B$2-$B$1+1))</f>
        <v>1850.65205479452</v>
      </c>
      <c r="X29" s="27" t="n">
        <f aca="false">ROUNDUP(W29,0)</f>
        <v>1851</v>
      </c>
      <c r="Y29" s="27" t="n">
        <f aca="false">V29-X29-S29</f>
        <v>2053</v>
      </c>
      <c r="Z29" s="26" t="n">
        <f aca="false">IF(Y29&lt;0,0,(ROUNDDOWN(Y29,0)))</f>
        <v>2053</v>
      </c>
      <c r="AA29" s="26" t="n">
        <v>0</v>
      </c>
      <c r="AB29" s="24" t="n">
        <f aca="false">($H$1*P29)*((($M29-$A29)-D29+1)/(($B$2-$B$1+1)))</f>
        <v>3296.02191780822</v>
      </c>
      <c r="AC29" s="26" t="n">
        <f aca="false">ROUNDDOWN(AB29,0)</f>
        <v>3296</v>
      </c>
      <c r="AD29" s="26" t="n">
        <v>0</v>
      </c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.75" hidden="false" customHeight="false" outlineLevel="0" collapsed="false">
      <c r="A30" s="18" t="n">
        <v>41888</v>
      </c>
      <c r="B30" s="18" t="n">
        <v>42054</v>
      </c>
      <c r="C30" s="42" t="n">
        <v>0</v>
      </c>
      <c r="D30" s="42" t="n">
        <v>0</v>
      </c>
      <c r="E30" s="19" t="n">
        <v>40923</v>
      </c>
      <c r="F30" s="20" t="n">
        <v>34987</v>
      </c>
      <c r="G30" s="20" t="n">
        <v>117</v>
      </c>
      <c r="H30" s="20" t="n">
        <f aca="false">'ADD 14-15'!Q32</f>
        <v>349</v>
      </c>
      <c r="I30" s="22" t="s">
        <v>40</v>
      </c>
      <c r="J30" s="23" t="n">
        <v>180</v>
      </c>
      <c r="K30" s="22" t="s">
        <v>44</v>
      </c>
      <c r="L30" s="22" t="s">
        <v>42</v>
      </c>
      <c r="M30" s="19" t="n">
        <v>42039</v>
      </c>
      <c r="N30" s="0"/>
      <c r="O30" s="24" t="n">
        <f aca="false">IF(G30&gt;$H$3,$H$3,G30)</f>
        <v>117</v>
      </c>
      <c r="P30" s="25" t="n">
        <v>0.29</v>
      </c>
      <c r="Q30" s="24" t="n">
        <f aca="false">H30/((($B$2-$A30)-C30+1)/(($B$2-$B$1)+1))</f>
        <v>600.872641509434</v>
      </c>
      <c r="R30" s="24" t="n">
        <f aca="false">Q30*(((B30-A30)-D30+1)/(($B$2-$B$1)+1))</f>
        <v>274.919811320755</v>
      </c>
      <c r="S30" s="26" t="n">
        <f aca="false">ROUNDUP(R30,0)</f>
        <v>275</v>
      </c>
      <c r="T30" s="26" t="n">
        <v>0</v>
      </c>
      <c r="U30" s="27" t="n">
        <f aca="false">(F30-O30)*$P30</f>
        <v>10112.3</v>
      </c>
      <c r="V30" s="27" t="n">
        <f aca="false">ROUNDDOWN(U30,0)</f>
        <v>10112</v>
      </c>
      <c r="W30" s="27" t="n">
        <f aca="false">V30*(($A30-$B$1)+($B$2-B30)+D30)/(($B$2-$B$1+1))</f>
        <v>5485.41369863014</v>
      </c>
      <c r="X30" s="27" t="n">
        <f aca="false">ROUNDUP(W30,0)</f>
        <v>5486</v>
      </c>
      <c r="Y30" s="27" t="n">
        <f aca="false">V30-X30-S30</f>
        <v>4351</v>
      </c>
      <c r="Z30" s="26" t="n">
        <f aca="false">IF(Y30&lt;0,0,(ROUNDDOWN(Y30,0)))</f>
        <v>4351</v>
      </c>
      <c r="AA30" s="26" t="n">
        <v>0</v>
      </c>
      <c r="AB30" s="24" t="n">
        <f aca="false">($H$1*P30)*((($M30-$A30)-D30+1)/(($B$2-$B$1+1)))</f>
        <v>2620.64657534247</v>
      </c>
      <c r="AC30" s="26" t="n">
        <f aca="false">ROUNDDOWN(AB30,0)</f>
        <v>2620</v>
      </c>
      <c r="AD30" s="26" t="n">
        <v>0</v>
      </c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.75" hidden="false" customHeight="false" outlineLevel="0" collapsed="false">
      <c r="A31" s="18" t="n">
        <v>41919</v>
      </c>
      <c r="B31" s="43" t="n">
        <v>42095</v>
      </c>
      <c r="C31" s="44" t="n">
        <v>0</v>
      </c>
      <c r="D31" s="44" t="n">
        <v>0</v>
      </c>
      <c r="E31" s="19" t="n">
        <v>40854</v>
      </c>
      <c r="F31" s="20" t="n">
        <v>18465</v>
      </c>
      <c r="G31" s="20" t="n">
        <v>0</v>
      </c>
      <c r="H31" s="20" t="n">
        <f aca="false">'ADD 14-15'!Q33</f>
        <v>536</v>
      </c>
      <c r="I31" s="22" t="s">
        <v>40</v>
      </c>
      <c r="J31" s="23" t="n">
        <v>185</v>
      </c>
      <c r="K31" s="22" t="s">
        <v>45</v>
      </c>
      <c r="L31" s="22" t="s">
        <v>42</v>
      </c>
      <c r="M31" s="19" t="n">
        <v>42080</v>
      </c>
      <c r="N31" s="0"/>
      <c r="O31" s="24" t="n">
        <f aca="false">IF(G31&gt;$H$3,$H$3,G31)</f>
        <v>0</v>
      </c>
      <c r="P31" s="25" t="n">
        <v>0.3</v>
      </c>
      <c r="Q31" s="24" t="n">
        <f aca="false">H31/((($B$2-$A31)-C31+1)/(($B$2-$B$1)+1))</f>
        <v>1080.88397790055</v>
      </c>
      <c r="R31" s="24" t="n">
        <f aca="false">Q31*(((B31-A31)-D31+1)/(($B$2-$B$1)+1))</f>
        <v>524.154696132597</v>
      </c>
      <c r="S31" s="26" t="n">
        <f aca="false">ROUNDUP(R31,0)</f>
        <v>525</v>
      </c>
      <c r="T31" s="26" t="n">
        <v>0</v>
      </c>
      <c r="U31" s="27" t="n">
        <f aca="false">(F31-O31)*$P31</f>
        <v>5539.5</v>
      </c>
      <c r="V31" s="27" t="n">
        <f aca="false">ROUNDDOWN(U31,0)</f>
        <v>5539</v>
      </c>
      <c r="W31" s="27" t="n">
        <f aca="false">V31*(($A31-$B$1)+($B$2-B31)+D31)/(($B$2-$B$1+1))</f>
        <v>2852.96438356164</v>
      </c>
      <c r="X31" s="27" t="n">
        <f aca="false">ROUNDUP(W31,0)</f>
        <v>2853</v>
      </c>
      <c r="Y31" s="27" t="n">
        <f aca="false">V31-X31-S31</f>
        <v>2161</v>
      </c>
      <c r="Z31" s="26" t="n">
        <f aca="false">IF(Y31&lt;0,0,(ROUNDDOWN(Y31,0)))</f>
        <v>2161</v>
      </c>
      <c r="AA31" s="26" t="n">
        <v>0</v>
      </c>
      <c r="AB31" s="24" t="n">
        <f aca="false">($H$1*P31)*((($M31-$A31)-D31+1)/(($B$2-$B$1+1)))</f>
        <v>2889.3698630137</v>
      </c>
      <c r="AC31" s="26" t="n">
        <f aca="false">ROUNDDOWN(AB31,0)</f>
        <v>2889</v>
      </c>
      <c r="AD31" s="26" t="n">
        <v>0</v>
      </c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.75" hidden="false" customHeight="false" outlineLevel="0" collapsed="false">
      <c r="A32" s="18" t="n">
        <v>41951</v>
      </c>
      <c r="B32" s="18" t="n">
        <v>42019</v>
      </c>
      <c r="C32" s="42" t="n">
        <v>0</v>
      </c>
      <c r="D32" s="42" t="n">
        <v>0</v>
      </c>
      <c r="E32" s="19" t="n">
        <v>35796</v>
      </c>
      <c r="F32" s="20" t="n">
        <v>85674</v>
      </c>
      <c r="G32" s="20" t="n">
        <v>11500</v>
      </c>
      <c r="H32" s="20" t="n">
        <f aca="false">'ADD 14-15'!Q34</f>
        <v>0</v>
      </c>
      <c r="I32" s="22" t="s">
        <v>40</v>
      </c>
      <c r="J32" s="23" t="n">
        <v>190</v>
      </c>
      <c r="K32" s="22" t="s">
        <v>45</v>
      </c>
      <c r="L32" s="22" t="s">
        <v>42</v>
      </c>
      <c r="M32" s="19" t="n">
        <v>42004</v>
      </c>
      <c r="N32" s="0"/>
      <c r="O32" s="24" t="n">
        <f aca="false">IF(G32&gt;$H$3,$H$3,G32)</f>
        <v>5000</v>
      </c>
      <c r="P32" s="25" t="n">
        <v>0.31</v>
      </c>
      <c r="Q32" s="24" t="n">
        <f aca="false">H32/((($B$2-$A32)-C32+1)/(($B$2-$B$1)+1))</f>
        <v>0</v>
      </c>
      <c r="R32" s="24" t="n">
        <f aca="false">Q32*(((B32-A32)-D32+1)/(($B$2-$B$1)+1))</f>
        <v>0</v>
      </c>
      <c r="S32" s="26" t="n">
        <f aca="false">ROUNDUP(R32,0)</f>
        <v>0</v>
      </c>
      <c r="T32" s="26" t="n">
        <v>0</v>
      </c>
      <c r="U32" s="27" t="n">
        <f aca="false">(F32-O32)*$P32</f>
        <v>25008.94</v>
      </c>
      <c r="V32" s="27" t="n">
        <f aca="false">ROUNDDOWN(U32,0)</f>
        <v>25008</v>
      </c>
      <c r="W32" s="27" t="n">
        <f aca="false">V32*(($A32-$B$1)+($B$2-B32)+D32)/(($B$2-$B$1+1))</f>
        <v>20280.4602739726</v>
      </c>
      <c r="X32" s="27" t="n">
        <f aca="false">ROUNDUP(W32,0)</f>
        <v>20281</v>
      </c>
      <c r="Y32" s="27" t="n">
        <f aca="false">V32-X32-S32</f>
        <v>4727</v>
      </c>
      <c r="Z32" s="26" t="n">
        <f aca="false">IF(Y32&lt;0,0,(ROUNDDOWN(Y32,0)))</f>
        <v>4727</v>
      </c>
      <c r="AA32" s="26" t="n">
        <v>0</v>
      </c>
      <c r="AB32" s="24" t="n">
        <f aca="false">($H$1*P32)*((($M32-$A32)-D32+1)/(($B$2-$B$1+1)))</f>
        <v>995.227397260274</v>
      </c>
      <c r="AC32" s="26" t="n">
        <f aca="false">ROUNDDOWN(AB32,0)</f>
        <v>995</v>
      </c>
      <c r="AD32" s="26" t="n">
        <v>0</v>
      </c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.75" hidden="false" customHeight="false" outlineLevel="0" collapsed="false">
      <c r="A33" s="18" t="n">
        <v>41982</v>
      </c>
      <c r="B33" s="18" t="n">
        <v>42068</v>
      </c>
      <c r="C33" s="42" t="n">
        <v>0</v>
      </c>
      <c r="D33" s="42" t="n">
        <v>0</v>
      </c>
      <c r="E33" s="28" t="n">
        <v>35797</v>
      </c>
      <c r="F33" s="20" t="n">
        <v>63546</v>
      </c>
      <c r="G33" s="20" t="n">
        <v>0</v>
      </c>
      <c r="H33" s="20" t="n">
        <f aca="false">'ADD 14-15'!Q35</f>
        <v>776</v>
      </c>
      <c r="I33" s="22" t="s">
        <v>40</v>
      </c>
      <c r="J33" s="23" t="n">
        <v>195</v>
      </c>
      <c r="K33" s="22" t="s">
        <v>45</v>
      </c>
      <c r="L33" s="22" t="s">
        <v>42</v>
      </c>
      <c r="M33" s="19" t="n">
        <v>42053</v>
      </c>
      <c r="N33" s="0"/>
      <c r="O33" s="24" t="n">
        <f aca="false">IF(G33&gt;$H$3,$H$3,G33)</f>
        <v>0</v>
      </c>
      <c r="P33" s="25" t="n">
        <v>0.32</v>
      </c>
      <c r="Q33" s="24" t="n">
        <f aca="false">H33/((($B$2-$A33)-C33+1)/(($B$2-$B$1)+1))</f>
        <v>2400.33898305085</v>
      </c>
      <c r="R33" s="24" t="n">
        <f aca="false">Q33*(((B33-A33)-D33+1)/(($B$2-$B$1)+1))</f>
        <v>572.135593220339</v>
      </c>
      <c r="S33" s="26" t="n">
        <f aca="false">ROUNDUP(R33,0)</f>
        <v>573</v>
      </c>
      <c r="T33" s="26" t="n">
        <v>0</v>
      </c>
      <c r="U33" s="27" t="n">
        <f aca="false">(F33-O33)*$P33</f>
        <v>20334.72</v>
      </c>
      <c r="V33" s="27" t="n">
        <f aca="false">ROUNDDOWN(U33,0)</f>
        <v>20334</v>
      </c>
      <c r="W33" s="27" t="n">
        <f aca="false">V33*(($A33-$B$1)+($B$2-B33)+D33)/(($B$2-$B$1+1))</f>
        <v>15487.2657534247</v>
      </c>
      <c r="X33" s="27" t="n">
        <f aca="false">ROUNDUP(W33,0)</f>
        <v>15488</v>
      </c>
      <c r="Y33" s="27" t="n">
        <f aca="false">V33-X33-S33</f>
        <v>4273</v>
      </c>
      <c r="Z33" s="26" t="n">
        <f aca="false">IF(Y33&lt;0,0,(ROUNDDOWN(Y33,0)))</f>
        <v>4273</v>
      </c>
      <c r="AA33" s="26" t="n">
        <v>0</v>
      </c>
      <c r="AB33" s="24" t="n">
        <f aca="false">($H$1*P33)*((($M33-$A33)-D33+1)/(($B$2-$B$1+1)))</f>
        <v>1369.77534246575</v>
      </c>
      <c r="AC33" s="26" t="n">
        <f aca="false">ROUNDDOWN(AB33,0)</f>
        <v>1369</v>
      </c>
      <c r="AD33" s="26" t="n">
        <v>0</v>
      </c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.75" hidden="false" customHeight="false" outlineLevel="0" collapsed="false">
      <c r="A34" s="18" t="n">
        <v>42014</v>
      </c>
      <c r="B34" s="43" t="n">
        <v>42054</v>
      </c>
      <c r="C34" s="42" t="n">
        <v>0</v>
      </c>
      <c r="D34" s="42" t="n">
        <v>0</v>
      </c>
      <c r="E34" s="28" t="n">
        <v>36161</v>
      </c>
      <c r="F34" s="20" t="n">
        <v>28000</v>
      </c>
      <c r="G34" s="20" t="n">
        <v>88</v>
      </c>
      <c r="H34" s="20" t="n">
        <f aca="false">'ADD 14-15'!Q36</f>
        <v>0</v>
      </c>
      <c r="I34" s="22" t="s">
        <v>40</v>
      </c>
      <c r="J34" s="23" t="n">
        <v>200</v>
      </c>
      <c r="K34" s="22" t="s">
        <v>45</v>
      </c>
      <c r="L34" s="22" t="s">
        <v>42</v>
      </c>
      <c r="M34" s="19" t="n">
        <v>42039</v>
      </c>
      <c r="N34" s="0"/>
      <c r="O34" s="24" t="n">
        <f aca="false">IF(G34&gt;$H$3,$H$3,G34)</f>
        <v>88</v>
      </c>
      <c r="P34" s="25" t="n">
        <v>0.33</v>
      </c>
      <c r="Q34" s="24" t="n">
        <f aca="false">H34/((($B$2-$A34)-C34+1)/(($B$2-$B$1)+1))</f>
        <v>0</v>
      </c>
      <c r="R34" s="24" t="n">
        <f aca="false">Q34*(((B34-A34)-D34+1)/(($B$2-$B$1)+1))</f>
        <v>0</v>
      </c>
      <c r="S34" s="26" t="n">
        <f aca="false">ROUNDUP(R34,0)</f>
        <v>0</v>
      </c>
      <c r="T34" s="26" t="n">
        <v>0</v>
      </c>
      <c r="U34" s="27" t="n">
        <f aca="false">(F34-O34)*$P34</f>
        <v>9210.96</v>
      </c>
      <c r="V34" s="27" t="n">
        <f aca="false">ROUNDDOWN(U34,0)</f>
        <v>9210</v>
      </c>
      <c r="W34" s="27" t="n">
        <f aca="false">V34*(($A34-$B$1)+($B$2-B34)+D34)/(($B$2-$B$1+1))</f>
        <v>8175.45205479452</v>
      </c>
      <c r="X34" s="27" t="n">
        <f aca="false">ROUNDUP(W34,0)</f>
        <v>8176</v>
      </c>
      <c r="Y34" s="27" t="n">
        <f aca="false">V34-X34-S34</f>
        <v>1034</v>
      </c>
      <c r="Z34" s="26" t="n">
        <f aca="false">IF(Y34&lt;0,0,(ROUNDDOWN(Y34,0)))</f>
        <v>1034</v>
      </c>
      <c r="AA34" s="26" t="n">
        <v>0</v>
      </c>
      <c r="AB34" s="24" t="n">
        <f aca="false">($H$1*P34)*((($M34-$A34)-D34+1)/(($B$2-$B$1+1)))</f>
        <v>510.098630136986</v>
      </c>
      <c r="AC34" s="26" t="n">
        <f aca="false">ROUNDDOWN(AB34,0)</f>
        <v>510</v>
      </c>
      <c r="AD34" s="26" t="n">
        <v>0</v>
      </c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.75" hidden="false" customHeight="false" outlineLevel="0" collapsed="false">
      <c r="A35" s="18" t="n">
        <v>42046</v>
      </c>
      <c r="B35" s="18" t="n">
        <v>42095</v>
      </c>
      <c r="C35" s="42" t="n">
        <v>0</v>
      </c>
      <c r="D35" s="42" t="n">
        <v>0</v>
      </c>
      <c r="E35" s="19" t="n">
        <v>40923</v>
      </c>
      <c r="F35" s="20" t="n">
        <v>22847</v>
      </c>
      <c r="G35" s="20" t="n">
        <v>153</v>
      </c>
      <c r="H35" s="20" t="n">
        <f aca="false">'ADD 14-15'!Q37</f>
        <v>0</v>
      </c>
      <c r="I35" s="22" t="s">
        <v>40</v>
      </c>
      <c r="J35" s="23" t="n">
        <v>205</v>
      </c>
      <c r="K35" s="22" t="s">
        <v>45</v>
      </c>
      <c r="L35" s="22" t="s">
        <v>42</v>
      </c>
      <c r="M35" s="19" t="n">
        <v>42080</v>
      </c>
      <c r="N35" s="0"/>
      <c r="O35" s="24" t="n">
        <f aca="false">IF(G35&gt;$H$3,$H$3,G35)</f>
        <v>153</v>
      </c>
      <c r="P35" s="25" t="n">
        <v>0.34</v>
      </c>
      <c r="Q35" s="24" t="n">
        <f aca="false">H35/((($B$2-$A35)-C35+1)/(($B$2-$B$1)+1))</f>
        <v>0</v>
      </c>
      <c r="R35" s="24" t="n">
        <f aca="false">Q35*(((B35-A35)-D35+1)/(($B$2-$B$1)+1))</f>
        <v>0</v>
      </c>
      <c r="S35" s="26" t="n">
        <f aca="false">ROUNDUP(R35,0)</f>
        <v>0</v>
      </c>
      <c r="T35" s="26" t="n">
        <v>0</v>
      </c>
      <c r="U35" s="27" t="n">
        <f aca="false">(F35-O35)*$P35</f>
        <v>7715.96</v>
      </c>
      <c r="V35" s="27" t="n">
        <f aca="false">ROUNDDOWN(U35,0)</f>
        <v>7715</v>
      </c>
      <c r="W35" s="27" t="n">
        <f aca="false">V35*(($A35-$B$1)+($B$2-B35)+D35)/(($B$2-$B$1+1))</f>
        <v>6658.15068493151</v>
      </c>
      <c r="X35" s="27" t="n">
        <f aca="false">ROUNDUP(W35,0)</f>
        <v>6659</v>
      </c>
      <c r="Y35" s="27" t="n">
        <f aca="false">V35-X35-S35</f>
        <v>1056</v>
      </c>
      <c r="Z35" s="26" t="n">
        <f aca="false">IF(Y35&lt;0,0,(ROUNDDOWN(Y35,0)))</f>
        <v>1056</v>
      </c>
      <c r="AA35" s="26" t="n">
        <v>0</v>
      </c>
      <c r="AB35" s="24" t="n">
        <f aca="false">($H$1*P35)*((($M35-$A35)-D35+1)/(($B$2-$B$1+1)))</f>
        <v>707.479452054795</v>
      </c>
      <c r="AC35" s="26" t="n">
        <f aca="false">ROUNDDOWN(AB35,0)</f>
        <v>707</v>
      </c>
      <c r="AD35" s="26" t="n">
        <v>0</v>
      </c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.75" hidden="false" customHeight="false" outlineLevel="0" collapsed="false">
      <c r="A36" s="18" t="n">
        <v>42075</v>
      </c>
      <c r="B36" s="18" t="n">
        <v>42095</v>
      </c>
      <c r="C36" s="42" t="n">
        <v>0</v>
      </c>
      <c r="D36" s="42" t="n">
        <v>0</v>
      </c>
      <c r="E36" s="19" t="n">
        <v>40854</v>
      </c>
      <c r="F36" s="20" t="n">
        <v>25000</v>
      </c>
      <c r="G36" s="20" t="n">
        <v>200</v>
      </c>
      <c r="H36" s="20" t="n">
        <f aca="false">'ADD 14-15'!Q38</f>
        <v>13</v>
      </c>
      <c r="I36" s="22" t="s">
        <v>40</v>
      </c>
      <c r="J36" s="23" t="n">
        <v>210</v>
      </c>
      <c r="K36" s="22" t="s">
        <v>45</v>
      </c>
      <c r="L36" s="22" t="s">
        <v>42</v>
      </c>
      <c r="M36" s="19" t="n">
        <v>42080</v>
      </c>
      <c r="N36" s="0"/>
      <c r="O36" s="24" t="n">
        <f aca="false">IF(G36&gt;$H$3,$H$3,G36)</f>
        <v>200</v>
      </c>
      <c r="P36" s="25" t="n">
        <v>0.35</v>
      </c>
      <c r="Q36" s="24" t="n">
        <f aca="false">H36/((($B$2-$A36)-C36+1)/(($B$2-$B$1)+1))</f>
        <v>189.8</v>
      </c>
      <c r="R36" s="24" t="n">
        <f aca="false">Q36*(((B36-A36)-D36+1)/(($B$2-$B$1)+1))</f>
        <v>10.92</v>
      </c>
      <c r="S36" s="26" t="n">
        <f aca="false">ROUNDUP(R36,0)</f>
        <v>11</v>
      </c>
      <c r="T36" s="26" t="n">
        <v>0</v>
      </c>
      <c r="U36" s="27" t="n">
        <f aca="false">(F36-O36)*$P36</f>
        <v>8680</v>
      </c>
      <c r="V36" s="27" t="n">
        <f aca="false">ROUNDDOWN(U36,0)</f>
        <v>8680</v>
      </c>
      <c r="W36" s="27" t="n">
        <f aca="false">V36*(($A36-$B$1)+($B$2-B36)+D36)/(($B$2-$B$1+1))</f>
        <v>8180.60273972603</v>
      </c>
      <c r="X36" s="27" t="n">
        <f aca="false">ROUNDUP(W36,0)</f>
        <v>8181</v>
      </c>
      <c r="Y36" s="27" t="n">
        <f aca="false">V36-X36-S36</f>
        <v>488</v>
      </c>
      <c r="Z36" s="26" t="n">
        <f aca="false">IF(Y36&lt;0,0,(ROUNDDOWN(Y36,0)))</f>
        <v>488</v>
      </c>
      <c r="AA36" s="26" t="n">
        <v>0</v>
      </c>
      <c r="AB36" s="24" t="n">
        <f aca="false">($H$1*P36)*((($M36-$A36)-D36+1)/(($B$2-$B$1+1)))</f>
        <v>124.849315068493</v>
      </c>
      <c r="AC36" s="26" t="n">
        <f aca="false">ROUNDDOWN(AB36,0)</f>
        <v>124</v>
      </c>
      <c r="AD36" s="26" t="n">
        <v>0</v>
      </c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.75" hidden="false" customHeight="false" outlineLevel="0" collapsed="false">
      <c r="A37" s="18" t="n">
        <v>42005</v>
      </c>
      <c r="B37" s="43" t="n">
        <v>42099</v>
      </c>
      <c r="C37" s="44" t="n">
        <v>0</v>
      </c>
      <c r="D37" s="44" t="n">
        <v>0</v>
      </c>
      <c r="E37" s="19" t="n">
        <v>35796</v>
      </c>
      <c r="F37" s="20" t="n">
        <v>51423</v>
      </c>
      <c r="G37" s="20" t="n">
        <v>0</v>
      </c>
      <c r="H37" s="20" t="n">
        <f aca="false">'ADD 14-15'!Q39</f>
        <v>0</v>
      </c>
      <c r="I37" s="22" t="s">
        <v>40</v>
      </c>
      <c r="J37" s="23" t="n">
        <v>215</v>
      </c>
      <c r="K37" s="22" t="s">
        <v>45</v>
      </c>
      <c r="L37" s="22" t="s">
        <v>42</v>
      </c>
      <c r="M37" s="19" t="n">
        <v>42084</v>
      </c>
      <c r="N37" s="0"/>
      <c r="O37" s="24" t="n">
        <f aca="false">IF(G37&gt;$H$3,$H$3,G37)</f>
        <v>0</v>
      </c>
      <c r="P37" s="25" t="n">
        <v>0.35</v>
      </c>
      <c r="Q37" s="24" t="n">
        <f aca="false">H37/((($B$2-$A37)-C37+1)/(($B$2-$B$1)+1))</f>
        <v>0</v>
      </c>
      <c r="R37" s="24" t="n">
        <f aca="false">Q37*(((B37-A37)-D37+1)/(($B$2-$B$1)+1))</f>
        <v>0</v>
      </c>
      <c r="S37" s="26" t="n">
        <f aca="false">ROUNDUP(R37,0)</f>
        <v>0</v>
      </c>
      <c r="T37" s="26" t="n">
        <v>0</v>
      </c>
      <c r="U37" s="27" t="n">
        <f aca="false">(F37-O37)*$P37</f>
        <v>17998.05</v>
      </c>
      <c r="V37" s="27" t="n">
        <f aca="false">ROUNDDOWN(U37,0)</f>
        <v>17998</v>
      </c>
      <c r="W37" s="27" t="n">
        <f aca="false">V37*(($A37-$B$1)+($B$2-B37)+D37)/(($B$2-$B$1+1))</f>
        <v>13313.5890410959</v>
      </c>
      <c r="X37" s="27" t="n">
        <f aca="false">ROUNDUP(W37,0)</f>
        <v>13314</v>
      </c>
      <c r="Y37" s="27" t="n">
        <f aca="false">V37-X37-S37</f>
        <v>4684</v>
      </c>
      <c r="Z37" s="26" t="n">
        <f aca="false">IF(Y37&lt;0,0,(ROUNDDOWN(Y37,0)))</f>
        <v>4684</v>
      </c>
      <c r="AA37" s="26" t="n">
        <v>0</v>
      </c>
      <c r="AB37" s="24" t="n">
        <f aca="false">($H$1*P37)*((($M37-$A37)-D37+1)/(($B$2-$B$1+1)))</f>
        <v>1664.65753424658</v>
      </c>
      <c r="AC37" s="26" t="n">
        <f aca="false">ROUNDDOWN(AB37,0)</f>
        <v>1664</v>
      </c>
      <c r="AD37" s="26" t="n">
        <v>0</v>
      </c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.75" hidden="false" customHeight="false" outlineLevel="0" collapsed="false">
      <c r="A38" s="18" t="n">
        <v>41735</v>
      </c>
      <c r="B38" s="18" t="n">
        <v>41985</v>
      </c>
      <c r="C38" s="42" t="n">
        <v>0</v>
      </c>
      <c r="D38" s="42" t="n">
        <v>0</v>
      </c>
      <c r="E38" s="28" t="n">
        <v>36161</v>
      </c>
      <c r="F38" s="20" t="n">
        <v>67545</v>
      </c>
      <c r="G38" s="20" t="n">
        <v>0</v>
      </c>
      <c r="H38" s="20" t="n">
        <f aca="false">'ADD 14-15'!Q40</f>
        <v>53</v>
      </c>
      <c r="I38" s="22" t="s">
        <v>46</v>
      </c>
      <c r="J38" s="23" t="n">
        <v>1</v>
      </c>
      <c r="K38" s="22" t="s">
        <v>41</v>
      </c>
      <c r="L38" s="22" t="s">
        <v>42</v>
      </c>
      <c r="M38" s="19" t="n">
        <v>41970</v>
      </c>
      <c r="N38" s="0"/>
      <c r="O38" s="24" t="n">
        <f aca="false">IF(G38&gt;$H$3,$H$3,G38)</f>
        <v>0</v>
      </c>
      <c r="P38" s="37" t="n">
        <v>0.08</v>
      </c>
      <c r="Q38" s="24" t="n">
        <f aca="false">H38/((($B$2-$A38)-C38+1)/(($B$2-$B$1)+1))</f>
        <v>53</v>
      </c>
      <c r="R38" s="24" t="n">
        <f aca="false">Q38*(((B38-A38)-D38+1)/(($B$2-$B$1)+1))</f>
        <v>36.4465753424657</v>
      </c>
      <c r="S38" s="26" t="n">
        <f aca="false">ROUNDUP(R38,0)</f>
        <v>37</v>
      </c>
      <c r="T38" s="26" t="n">
        <v>0</v>
      </c>
      <c r="U38" s="27" t="n">
        <f aca="false">(F38-O38)*$P38</f>
        <v>5403.6</v>
      </c>
      <c r="V38" s="27" t="n">
        <f aca="false">ROUNDDOWN(U38,0)</f>
        <v>5403</v>
      </c>
      <c r="W38" s="27" t="n">
        <f aca="false">V38*(($A38-$B$1)+($B$2-B38)+D38)/(($B$2-$B$1+1))</f>
        <v>1687.51232876712</v>
      </c>
      <c r="X38" s="27" t="n">
        <f aca="false">ROUNDUP(W38,0)</f>
        <v>1688</v>
      </c>
      <c r="Y38" s="27" t="n">
        <f aca="false">V38-X38-S38</f>
        <v>3678</v>
      </c>
      <c r="Z38" s="26" t="n">
        <f aca="false">IF(Y38&lt;0,0,(ROUNDDOWN(Y38,0)))</f>
        <v>3678</v>
      </c>
      <c r="AA38" s="26" t="n">
        <v>0</v>
      </c>
      <c r="AB38" s="24" t="n">
        <f aca="false">($H$1*P38)*((($M38-$A38)-D38+1)/(($B$2-$B$1+1)))</f>
        <v>1122.45479452055</v>
      </c>
      <c r="AC38" s="26" t="n">
        <f aca="false">ROUNDDOWN(AB38,0)</f>
        <v>1122</v>
      </c>
      <c r="AD38" s="26" t="n">
        <v>0</v>
      </c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.75" hidden="false" customHeight="false" outlineLevel="0" collapsed="false">
      <c r="A39" s="18" t="n">
        <v>41761</v>
      </c>
      <c r="B39" s="18" t="n">
        <v>41954</v>
      </c>
      <c r="C39" s="44" t="n">
        <v>0</v>
      </c>
      <c r="D39" s="44" t="n">
        <v>0</v>
      </c>
      <c r="E39" s="19" t="n">
        <v>41275</v>
      </c>
      <c r="F39" s="20" t="n">
        <v>12322</v>
      </c>
      <c r="G39" s="20" t="n">
        <v>0</v>
      </c>
      <c r="H39" s="20" t="n">
        <f aca="false">'ADD 14-15'!Q41</f>
        <v>243</v>
      </c>
      <c r="I39" s="22" t="s">
        <v>46</v>
      </c>
      <c r="J39" s="23" t="n">
        <v>55</v>
      </c>
      <c r="K39" s="22" t="s">
        <v>41</v>
      </c>
      <c r="L39" s="22" t="s">
        <v>42</v>
      </c>
      <c r="M39" s="19" t="n">
        <v>41939</v>
      </c>
      <c r="N39" s="0"/>
      <c r="O39" s="24" t="n">
        <f aca="false">IF(G39&gt;$H$3,$H$3,G39)</f>
        <v>0</v>
      </c>
      <c r="P39" s="37" t="n">
        <v>0.08</v>
      </c>
      <c r="Q39" s="24" t="n">
        <f aca="false">H39/((($B$2-$A39)-C39+1)/(($B$2-$B$1)+1))</f>
        <v>261.637168141593</v>
      </c>
      <c r="R39" s="24" t="n">
        <f aca="false">Q39*(((B39-A39)-D39+1)/(($B$2-$B$1)+1))</f>
        <v>139.061946902655</v>
      </c>
      <c r="S39" s="26" t="n">
        <f aca="false">ROUNDUP(R39,0)</f>
        <v>140</v>
      </c>
      <c r="T39" s="26" t="n">
        <v>0</v>
      </c>
      <c r="U39" s="27" t="n">
        <f aca="false">(F39-O39)*$P39</f>
        <v>985.76</v>
      </c>
      <c r="V39" s="27" t="n">
        <f aca="false">ROUNDDOWN(U39,0)</f>
        <v>985</v>
      </c>
      <c r="W39" s="27" t="n">
        <f aca="false">V39*(($A39-$B$1)+($B$2-B39)+D39)/(($B$2-$B$1+1))</f>
        <v>461.465753424658</v>
      </c>
      <c r="X39" s="27" t="n">
        <f aca="false">ROUNDUP(W39,0)</f>
        <v>462</v>
      </c>
      <c r="Y39" s="27" t="n">
        <f aca="false">V39-X39-S39</f>
        <v>383</v>
      </c>
      <c r="Z39" s="26" t="n">
        <f aca="false">IF(Y39&lt;0,0,(ROUNDDOWN(Y39,0)))</f>
        <v>383</v>
      </c>
      <c r="AA39" s="26" t="n">
        <v>0</v>
      </c>
      <c r="AB39" s="24" t="n">
        <f aca="false">($H$1*P39)*((($M39-$A39)-D39+1)/(($B$2-$B$1+1)))</f>
        <v>851.353424657534</v>
      </c>
      <c r="AC39" s="26" t="n">
        <f aca="false">ROUNDDOWN(AB39,0)</f>
        <v>851</v>
      </c>
      <c r="AD39" s="26" t="n">
        <v>0</v>
      </c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.75" hidden="false" customHeight="false" outlineLevel="0" collapsed="false">
      <c r="A40" s="18" t="n">
        <v>41793</v>
      </c>
      <c r="B40" s="43" t="n">
        <v>41943</v>
      </c>
      <c r="C40" s="42" t="n">
        <v>0</v>
      </c>
      <c r="D40" s="42" t="n">
        <v>0</v>
      </c>
      <c r="E40" s="19" t="n">
        <v>41275</v>
      </c>
      <c r="F40" s="20" t="n">
        <v>23999</v>
      </c>
      <c r="G40" s="20" t="n">
        <v>0</v>
      </c>
      <c r="H40" s="20" t="n">
        <f aca="false">'ADD 14-15'!Q42</f>
        <v>0</v>
      </c>
      <c r="I40" s="22" t="s">
        <v>46</v>
      </c>
      <c r="J40" s="23" t="n">
        <v>75</v>
      </c>
      <c r="K40" s="22" t="s">
        <v>41</v>
      </c>
      <c r="L40" s="22" t="s">
        <v>42</v>
      </c>
      <c r="M40" s="19" t="n">
        <v>41928</v>
      </c>
      <c r="N40" s="0"/>
      <c r="O40" s="24" t="n">
        <f aca="false">IF(G40&gt;$H$3,$H$3,G40)</f>
        <v>0</v>
      </c>
      <c r="P40" s="37" t="n">
        <v>0.08</v>
      </c>
      <c r="Q40" s="24" t="n">
        <f aca="false">H40/((($B$2-$A40)-C40+1)/(($B$2-$B$1)+1))</f>
        <v>0</v>
      </c>
      <c r="R40" s="24" t="n">
        <f aca="false">Q40*(((B40-A40)-D40+1)/(($B$2-$B$1)+1))</f>
        <v>0</v>
      </c>
      <c r="S40" s="26" t="n">
        <f aca="false">ROUNDUP(R40,0)</f>
        <v>0</v>
      </c>
      <c r="T40" s="26" t="n">
        <v>0</v>
      </c>
      <c r="U40" s="27" t="n">
        <f aca="false">(F40-O40)*$P40</f>
        <v>1919.92</v>
      </c>
      <c r="V40" s="27" t="n">
        <f aca="false">ROUNDDOWN(U40,0)</f>
        <v>1919</v>
      </c>
      <c r="W40" s="27" t="n">
        <f aca="false">V40*(($A40-$B$1)+($B$2-B40)+D40)/(($B$2-$B$1+1))</f>
        <v>1125.11232876712</v>
      </c>
      <c r="X40" s="27" t="n">
        <f aca="false">ROUNDUP(W40,0)</f>
        <v>1126</v>
      </c>
      <c r="Y40" s="27" t="n">
        <f aca="false">V40-X40-S40</f>
        <v>793</v>
      </c>
      <c r="Z40" s="26" t="n">
        <f aca="false">IF(Y40&lt;0,0,(ROUNDDOWN(Y40,0)))</f>
        <v>793</v>
      </c>
      <c r="AA40" s="26" t="n">
        <v>0</v>
      </c>
      <c r="AB40" s="24" t="n">
        <f aca="false">($H$1*P40)*((($M40-$A40)-D40+1)/(($B$2-$B$1+1)))</f>
        <v>646.838356164384</v>
      </c>
      <c r="AC40" s="26" t="n">
        <f aca="false">ROUNDDOWN(AB40,0)</f>
        <v>646</v>
      </c>
      <c r="AD40" s="26" t="n">
        <v>0</v>
      </c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.75" hidden="false" customHeight="false" outlineLevel="0" collapsed="false">
      <c r="A41" s="18" t="n">
        <v>41824</v>
      </c>
      <c r="B41" s="18" t="n">
        <v>42019</v>
      </c>
      <c r="C41" s="42" t="n">
        <v>0</v>
      </c>
      <c r="D41" s="42" t="n">
        <v>0</v>
      </c>
      <c r="E41" s="19" t="n">
        <v>41275</v>
      </c>
      <c r="F41" s="20" t="n">
        <v>87654</v>
      </c>
      <c r="G41" s="20" t="n">
        <v>0</v>
      </c>
      <c r="H41" s="20" t="n">
        <f aca="false">'ADD 14-15'!Q43</f>
        <v>0</v>
      </c>
      <c r="I41" s="22" t="s">
        <v>46</v>
      </c>
      <c r="J41" s="23" t="n">
        <v>76</v>
      </c>
      <c r="K41" s="22" t="s">
        <v>41</v>
      </c>
      <c r="L41" s="22" t="s">
        <v>42</v>
      </c>
      <c r="M41" s="19" t="n">
        <v>42004</v>
      </c>
      <c r="N41" s="0"/>
      <c r="O41" s="24" t="n">
        <f aca="false">IF(G41&gt;$H$3,$H$3,G41)</f>
        <v>0</v>
      </c>
      <c r="P41" s="37" t="n">
        <v>0.14</v>
      </c>
      <c r="Q41" s="24" t="n">
        <f aca="false">H41/((($B$2-$A41)-C41+1)/(($B$2-$B$1)+1))</f>
        <v>0</v>
      </c>
      <c r="R41" s="24" t="n">
        <f aca="false">Q41*(((B41-A41)-D41+1)/(($B$2-$B$1)+1))</f>
        <v>0</v>
      </c>
      <c r="S41" s="26" t="n">
        <f aca="false">ROUNDUP(R41,0)</f>
        <v>0</v>
      </c>
      <c r="T41" s="26" t="n">
        <v>0</v>
      </c>
      <c r="U41" s="27" t="n">
        <f aca="false">(F41-O41)*$P41</f>
        <v>12271.56</v>
      </c>
      <c r="V41" s="27" t="n">
        <f aca="false">ROUNDDOWN(U41,0)</f>
        <v>12271</v>
      </c>
      <c r="W41" s="27" t="n">
        <f aca="false">V41*(($A41-$B$1)+($B$2-B41)+D41)/(($B$2-$B$1+1))</f>
        <v>5681.64109589041</v>
      </c>
      <c r="X41" s="27" t="n">
        <f aca="false">ROUNDUP(W41,0)</f>
        <v>5682</v>
      </c>
      <c r="Y41" s="27" t="n">
        <f aca="false">V41-X41-S41</f>
        <v>6589</v>
      </c>
      <c r="Z41" s="26" t="n">
        <f aca="false">IF(Y41&lt;0,0,(ROUNDDOWN(Y41,0)))</f>
        <v>6589</v>
      </c>
      <c r="AA41" s="26" t="n">
        <v>0</v>
      </c>
      <c r="AB41" s="24" t="n">
        <f aca="false">($H$1*P41)*((($M41-$A41)-D41+1)/(($B$2-$B$1+1)))</f>
        <v>1506.51506849315</v>
      </c>
      <c r="AC41" s="26" t="n">
        <f aca="false">ROUNDDOWN(AB41,0)</f>
        <v>1506</v>
      </c>
      <c r="AD41" s="26" t="n">
        <v>0</v>
      </c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.75" hidden="false" customHeight="false" outlineLevel="0" collapsed="false">
      <c r="A42" s="18" t="n">
        <v>41856</v>
      </c>
      <c r="B42" s="18" t="n">
        <v>42068</v>
      </c>
      <c r="C42" s="42" t="n">
        <v>0</v>
      </c>
      <c r="D42" s="42" t="n">
        <v>0</v>
      </c>
      <c r="E42" s="19" t="n">
        <v>40923</v>
      </c>
      <c r="F42" s="20" t="n">
        <v>22987</v>
      </c>
      <c r="G42" s="20" t="n">
        <v>0</v>
      </c>
      <c r="H42" s="20" t="n">
        <f aca="false">'ADD 14-15'!Q44</f>
        <v>523</v>
      </c>
      <c r="I42" s="22" t="s">
        <v>46</v>
      </c>
      <c r="J42" s="23" t="n">
        <v>82</v>
      </c>
      <c r="K42" s="22" t="s">
        <v>41</v>
      </c>
      <c r="L42" s="22" t="s">
        <v>42</v>
      </c>
      <c r="M42" s="19" t="n">
        <v>42053</v>
      </c>
      <c r="N42" s="0"/>
      <c r="O42" s="24" t="n">
        <f aca="false">IF(G42&gt;$H$3,$H$3,G42)</f>
        <v>0</v>
      </c>
      <c r="P42" s="37" t="n">
        <v>0.14</v>
      </c>
      <c r="Q42" s="24" t="n">
        <f aca="false">H42/((($B$2-$A42)-C42+1)/(($B$2-$B$1)+1))</f>
        <v>782.356557377049</v>
      </c>
      <c r="R42" s="24" t="n">
        <f aca="false">Q42*(((B42-A42)-D42+1)/(($B$2-$B$1)+1))</f>
        <v>456.553278688525</v>
      </c>
      <c r="S42" s="26" t="n">
        <f aca="false">ROUNDUP(R42,0)</f>
        <v>457</v>
      </c>
      <c r="T42" s="26" t="n">
        <v>0</v>
      </c>
      <c r="U42" s="27" t="n">
        <f aca="false">(F42-O42)*$P42</f>
        <v>3218.18</v>
      </c>
      <c r="V42" s="27" t="n">
        <f aca="false">ROUNDDOWN(U42,0)</f>
        <v>3218</v>
      </c>
      <c r="W42" s="27" t="n">
        <f aca="false">V42*(($A42-$B$1)+($B$2-B42)+D42)/(($B$2-$B$1+1))</f>
        <v>1340.09863013699</v>
      </c>
      <c r="X42" s="27" t="n">
        <f aca="false">ROUNDUP(W42,0)</f>
        <v>1341</v>
      </c>
      <c r="Y42" s="27" t="n">
        <f aca="false">V42-X42-S42</f>
        <v>1420</v>
      </c>
      <c r="Z42" s="26" t="n">
        <f aca="false">IF(Y42&lt;0,0,(ROUNDDOWN(Y42,0)))</f>
        <v>1420</v>
      </c>
      <c r="AA42" s="26" t="n">
        <v>0</v>
      </c>
      <c r="AB42" s="24" t="n">
        <f aca="false">($H$1*P42)*((($M42-$A42)-D42+1)/(($B$2-$B$1+1)))</f>
        <v>1648.01095890411</v>
      </c>
      <c r="AC42" s="26" t="n">
        <f aca="false">ROUNDDOWN(AB42,0)</f>
        <v>1648</v>
      </c>
      <c r="AD42" s="26" t="n">
        <v>0</v>
      </c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.75" hidden="false" customHeight="false" outlineLevel="0" collapsed="false">
      <c r="A43" s="18" t="n">
        <v>41888</v>
      </c>
      <c r="B43" s="43" t="n">
        <v>42054</v>
      </c>
      <c r="C43" s="42" t="n">
        <v>0</v>
      </c>
      <c r="D43" s="42" t="n">
        <v>0</v>
      </c>
      <c r="E43" s="19" t="n">
        <v>40854</v>
      </c>
      <c r="F43" s="20" t="n">
        <v>14675</v>
      </c>
      <c r="G43" s="20" t="n">
        <v>0</v>
      </c>
      <c r="H43" s="20" t="n">
        <f aca="false">'ADD 14-15'!Q45</f>
        <v>122</v>
      </c>
      <c r="I43" s="22" t="s">
        <v>46</v>
      </c>
      <c r="J43" s="23" t="n">
        <v>94</v>
      </c>
      <c r="K43" s="22" t="s">
        <v>41</v>
      </c>
      <c r="L43" s="22" t="s">
        <v>42</v>
      </c>
      <c r="M43" s="19" t="n">
        <v>42039</v>
      </c>
      <c r="N43" s="0"/>
      <c r="O43" s="24" t="n">
        <f aca="false">IF(G43&gt;$H$3,$H$3,G43)</f>
        <v>0</v>
      </c>
      <c r="P43" s="37" t="n">
        <v>0.14</v>
      </c>
      <c r="Q43" s="24" t="n">
        <f aca="false">H43/((($B$2-$A43)-C43+1)/(($B$2-$B$1)+1))</f>
        <v>210.047169811321</v>
      </c>
      <c r="R43" s="24" t="n">
        <f aca="false">Q43*(((B43-A43)-D43+1)/(($B$2-$B$1)+1))</f>
        <v>96.1037735849057</v>
      </c>
      <c r="S43" s="26" t="n">
        <f aca="false">ROUNDUP(R43,0)</f>
        <v>97</v>
      </c>
      <c r="T43" s="26" t="n">
        <v>0</v>
      </c>
      <c r="U43" s="27" t="n">
        <f aca="false">(F43-O43)*$P43</f>
        <v>2054.5</v>
      </c>
      <c r="V43" s="27" t="n">
        <f aca="false">ROUNDDOWN(U43,0)</f>
        <v>2054</v>
      </c>
      <c r="W43" s="27" t="n">
        <f aca="false">V43*(($A43-$B$1)+($B$2-B43)+D43)/(($B$2-$B$1+1))</f>
        <v>1114.22465753425</v>
      </c>
      <c r="X43" s="27" t="n">
        <f aca="false">ROUNDUP(W43,0)</f>
        <v>1115</v>
      </c>
      <c r="Y43" s="27" t="n">
        <f aca="false">V43-X43-S43</f>
        <v>842</v>
      </c>
      <c r="Z43" s="26" t="n">
        <f aca="false">IF(Y43&lt;0,0,(ROUNDDOWN(Y43,0)))</f>
        <v>842</v>
      </c>
      <c r="AA43" s="26" t="n">
        <v>0</v>
      </c>
      <c r="AB43" s="24" t="n">
        <f aca="false">($H$1*P43)*((($M43-$A43)-D43+1)/(($B$2-$B$1+1)))</f>
        <v>1265.1397260274</v>
      </c>
      <c r="AC43" s="26" t="n">
        <f aca="false">ROUNDDOWN(AB43,0)</f>
        <v>1265</v>
      </c>
      <c r="AD43" s="26" t="n">
        <v>0</v>
      </c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.75" hidden="false" customHeight="false" outlineLevel="0" collapsed="false">
      <c r="A44" s="18" t="n">
        <v>41919</v>
      </c>
      <c r="B44" s="18" t="n">
        <v>42095</v>
      </c>
      <c r="C44" s="42" t="n">
        <v>0</v>
      </c>
      <c r="D44" s="42" t="n">
        <v>0</v>
      </c>
      <c r="E44" s="19" t="n">
        <v>35796</v>
      </c>
      <c r="F44" s="20" t="n">
        <v>25446</v>
      </c>
      <c r="G44" s="20" t="n">
        <v>0</v>
      </c>
      <c r="H44" s="20" t="n">
        <f aca="false">'ADD 14-15'!Q46</f>
        <v>156</v>
      </c>
      <c r="I44" s="22" t="s">
        <v>46</v>
      </c>
      <c r="J44" s="23" t="n">
        <v>95</v>
      </c>
      <c r="K44" s="22" t="s">
        <v>41</v>
      </c>
      <c r="L44" s="22" t="s">
        <v>42</v>
      </c>
      <c r="M44" s="19" t="n">
        <v>42080</v>
      </c>
      <c r="N44" s="0"/>
      <c r="O44" s="24" t="n">
        <f aca="false">IF(G44&gt;$H$3,$H$3,G44)</f>
        <v>0</v>
      </c>
      <c r="P44" s="37" t="n">
        <v>0.15</v>
      </c>
      <c r="Q44" s="24" t="n">
        <f aca="false">H44/((($B$2-$A44)-C44+1)/(($B$2-$B$1)+1))</f>
        <v>314.585635359116</v>
      </c>
      <c r="R44" s="24" t="n">
        <f aca="false">Q44*(((B44-A44)-D44+1)/(($B$2-$B$1)+1))</f>
        <v>152.552486187845</v>
      </c>
      <c r="S44" s="26" t="n">
        <f aca="false">ROUNDUP(R44,0)</f>
        <v>153</v>
      </c>
      <c r="T44" s="26" t="n">
        <v>0</v>
      </c>
      <c r="U44" s="27" t="n">
        <f aca="false">(F44-O44)*$P44</f>
        <v>3816.9</v>
      </c>
      <c r="V44" s="27" t="n">
        <f aca="false">ROUNDDOWN(U44,0)</f>
        <v>3816</v>
      </c>
      <c r="W44" s="27" t="n">
        <f aca="false">V44*(($A44-$B$1)+($B$2-B44)+D44)/(($B$2-$B$1+1))</f>
        <v>1965.50136986301</v>
      </c>
      <c r="X44" s="27" t="n">
        <f aca="false">ROUNDUP(W44,0)</f>
        <v>1966</v>
      </c>
      <c r="Y44" s="27" t="n">
        <f aca="false">V44-X44-S44</f>
        <v>1697</v>
      </c>
      <c r="Z44" s="26" t="n">
        <f aca="false">IF(Y44&lt;0,0,(ROUNDDOWN(Y44,0)))</f>
        <v>1697</v>
      </c>
      <c r="AA44" s="26" t="n">
        <v>0</v>
      </c>
      <c r="AB44" s="24" t="n">
        <f aca="false">($H$1*P44)*((($M44-$A44)-D44+1)/(($B$2-$B$1+1)))</f>
        <v>1444.68493150685</v>
      </c>
      <c r="AC44" s="26" t="n">
        <f aca="false">ROUNDDOWN(AB44,0)</f>
        <v>1444</v>
      </c>
      <c r="AD44" s="26" t="n">
        <v>0</v>
      </c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.75" hidden="false" customHeight="false" outlineLevel="0" collapsed="false">
      <c r="A45" s="18" t="n">
        <v>41951</v>
      </c>
      <c r="B45" s="18" t="n">
        <v>42019</v>
      </c>
      <c r="C45" s="44" t="n">
        <v>0</v>
      </c>
      <c r="D45" s="44" t="n">
        <v>0</v>
      </c>
      <c r="E45" s="28" t="n">
        <v>35797</v>
      </c>
      <c r="F45" s="20" t="n">
        <v>33656</v>
      </c>
      <c r="G45" s="20" t="n">
        <v>0</v>
      </c>
      <c r="H45" s="20" t="n">
        <f aca="false">'ADD 14-15'!Q47</f>
        <v>171</v>
      </c>
      <c r="I45" s="22" t="s">
        <v>46</v>
      </c>
      <c r="J45" s="23" t="n">
        <v>100</v>
      </c>
      <c r="K45" s="22" t="s">
        <v>41</v>
      </c>
      <c r="L45" s="22" t="s">
        <v>42</v>
      </c>
      <c r="M45" s="19" t="n">
        <v>42004</v>
      </c>
      <c r="N45" s="0"/>
      <c r="O45" s="24" t="n">
        <f aca="false">IF(G45&gt;$H$3,$H$3,G45)</f>
        <v>0</v>
      </c>
      <c r="P45" s="37" t="n">
        <v>0.16</v>
      </c>
      <c r="Q45" s="24" t="n">
        <f aca="false">H45/((($B$2-$A45)-C45+1)/(($B$2-$B$1)+1))</f>
        <v>418.892617449664</v>
      </c>
      <c r="R45" s="24" t="n">
        <f aca="false">Q45*(((B45-A45)-D45+1)/(($B$2-$B$1)+1))</f>
        <v>79.1879194630873</v>
      </c>
      <c r="S45" s="26" t="n">
        <f aca="false">ROUNDUP(R45,0)</f>
        <v>80</v>
      </c>
      <c r="T45" s="26" t="n">
        <v>0</v>
      </c>
      <c r="U45" s="27" t="n">
        <f aca="false">(F45-O45)*$P45</f>
        <v>5384.96</v>
      </c>
      <c r="V45" s="27" t="n">
        <f aca="false">ROUNDDOWN(U45,0)</f>
        <v>5384</v>
      </c>
      <c r="W45" s="27" t="n">
        <f aca="false">V45*(($A45-$B$1)+($B$2-B45)+D45)/(($B$2-$B$1+1))</f>
        <v>4366.20273972603</v>
      </c>
      <c r="X45" s="27" t="n">
        <f aca="false">ROUNDUP(W45,0)</f>
        <v>4367</v>
      </c>
      <c r="Y45" s="27" t="n">
        <f aca="false">V45-X45-S45</f>
        <v>937</v>
      </c>
      <c r="Z45" s="26" t="n">
        <f aca="false">IF(Y45&lt;0,0,(ROUNDDOWN(Y45,0)))</f>
        <v>937</v>
      </c>
      <c r="AA45" s="26" t="n">
        <v>0</v>
      </c>
      <c r="AB45" s="24" t="n">
        <f aca="false">($H$1*P45)*((($M45-$A45)-D45+1)/(($B$2-$B$1+1)))</f>
        <v>513.665753424658</v>
      </c>
      <c r="AC45" s="26" t="n">
        <f aca="false">ROUNDDOWN(AB45,0)</f>
        <v>513</v>
      </c>
      <c r="AD45" s="26" t="n">
        <v>0</v>
      </c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.75" hidden="false" customHeight="false" outlineLevel="0" collapsed="false">
      <c r="A46" s="18" t="n">
        <v>41982</v>
      </c>
      <c r="B46" s="43" t="n">
        <v>42068</v>
      </c>
      <c r="C46" s="42" t="n">
        <v>0</v>
      </c>
      <c r="D46" s="42" t="n">
        <v>0</v>
      </c>
      <c r="E46" s="28" t="n">
        <v>36161</v>
      </c>
      <c r="F46" s="20" t="n">
        <v>71222</v>
      </c>
      <c r="G46" s="20" t="n">
        <v>7000</v>
      </c>
      <c r="H46" s="20" t="n">
        <f aca="false">'ADD 14-15'!Q48</f>
        <v>169</v>
      </c>
      <c r="I46" s="22" t="s">
        <v>46</v>
      </c>
      <c r="J46" s="23" t="n">
        <v>105</v>
      </c>
      <c r="K46" s="22" t="s">
        <v>41</v>
      </c>
      <c r="L46" s="22" t="s">
        <v>42</v>
      </c>
      <c r="M46" s="19" t="n">
        <v>42053</v>
      </c>
      <c r="N46" s="0"/>
      <c r="O46" s="24" t="n">
        <f aca="false">IF(G46&gt;$H$3,$H$3,G46)</f>
        <v>5000</v>
      </c>
      <c r="P46" s="37" t="n">
        <v>0.17</v>
      </c>
      <c r="Q46" s="24" t="n">
        <f aca="false">H46/((($B$2-$A46)-C46+1)/(($B$2-$B$1)+1))</f>
        <v>522.754237288136</v>
      </c>
      <c r="R46" s="24" t="n">
        <f aca="false">Q46*(((B46-A46)-D46+1)/(($B$2-$B$1)+1))</f>
        <v>124.601694915254</v>
      </c>
      <c r="S46" s="26" t="n">
        <f aca="false">ROUNDUP(R46,0)</f>
        <v>125</v>
      </c>
      <c r="T46" s="26" t="n">
        <v>0</v>
      </c>
      <c r="U46" s="27" t="n">
        <f aca="false">(F46-O46)*$P46</f>
        <v>11257.74</v>
      </c>
      <c r="V46" s="27" t="n">
        <f aca="false">ROUNDDOWN(U46,0)</f>
        <v>11257</v>
      </c>
      <c r="W46" s="27" t="n">
        <f aca="false">V46*(($A46-$B$1)+($B$2-B46)+D46)/(($B$2-$B$1+1))</f>
        <v>8573.82465753425</v>
      </c>
      <c r="X46" s="27" t="n">
        <f aca="false">ROUNDUP(W46,0)</f>
        <v>8574</v>
      </c>
      <c r="Y46" s="27" t="n">
        <f aca="false">V46-X46-S46</f>
        <v>2558</v>
      </c>
      <c r="Z46" s="26" t="n">
        <f aca="false">IF(Y46&lt;0,0,(ROUNDDOWN(Y46,0)))</f>
        <v>2558</v>
      </c>
      <c r="AA46" s="26" t="n">
        <v>0</v>
      </c>
      <c r="AB46" s="24" t="n">
        <f aca="false">($H$1*P46)*((($M46-$A46)-D46+1)/(($B$2-$B$1+1)))</f>
        <v>727.693150684932</v>
      </c>
      <c r="AC46" s="26" t="n">
        <f aca="false">ROUNDDOWN(AB46,0)</f>
        <v>727</v>
      </c>
      <c r="AD46" s="26" t="n">
        <v>0</v>
      </c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.75" hidden="false" customHeight="false" outlineLevel="0" collapsed="false">
      <c r="A47" s="18" t="n">
        <v>42014</v>
      </c>
      <c r="B47" s="18" t="n">
        <v>42054</v>
      </c>
      <c r="C47" s="42" t="n">
        <v>0</v>
      </c>
      <c r="D47" s="42" t="n">
        <v>0</v>
      </c>
      <c r="E47" s="19" t="n">
        <v>40923</v>
      </c>
      <c r="F47" s="20" t="n">
        <v>15872</v>
      </c>
      <c r="G47" s="20" t="n">
        <v>0</v>
      </c>
      <c r="H47" s="20" t="n">
        <f aca="false">'ADD 14-15'!Q49</f>
        <v>369</v>
      </c>
      <c r="I47" s="22" t="s">
        <v>46</v>
      </c>
      <c r="J47" s="23" t="n">
        <v>110</v>
      </c>
      <c r="K47" s="22" t="s">
        <v>41</v>
      </c>
      <c r="L47" s="22" t="s">
        <v>42</v>
      </c>
      <c r="M47" s="19" t="n">
        <v>42039</v>
      </c>
      <c r="N47" s="0"/>
      <c r="O47" s="24" t="n">
        <f aca="false">IF(G47&gt;$H$3,$H$3,G47)</f>
        <v>0</v>
      </c>
      <c r="P47" s="37" t="n">
        <v>0.18</v>
      </c>
      <c r="Q47" s="24" t="n">
        <f aca="false">H47/((($B$2-$A47)-C47+1)/(($B$2-$B$1)+1))</f>
        <v>1566.10465116279</v>
      </c>
      <c r="R47" s="24" t="n">
        <f aca="false">Q47*(((B47-A47)-D47+1)/(($B$2-$B$1)+1))</f>
        <v>175.918604651163</v>
      </c>
      <c r="S47" s="26" t="n">
        <f aca="false">ROUNDUP(R47,0)</f>
        <v>176</v>
      </c>
      <c r="T47" s="26" t="n">
        <v>0</v>
      </c>
      <c r="U47" s="27" t="n">
        <f aca="false">(F47-O47)*$P47</f>
        <v>2856.96</v>
      </c>
      <c r="V47" s="27" t="n">
        <f aca="false">ROUNDDOWN(U47,0)</f>
        <v>2856</v>
      </c>
      <c r="W47" s="27" t="n">
        <f aca="false">V47*(($A47-$B$1)+($B$2-B47)+D47)/(($B$2-$B$1+1))</f>
        <v>2535.18904109589</v>
      </c>
      <c r="X47" s="27" t="n">
        <f aca="false">ROUNDUP(W47,0)</f>
        <v>2536</v>
      </c>
      <c r="Y47" s="27" t="n">
        <f aca="false">V47-X47-S47</f>
        <v>144</v>
      </c>
      <c r="Z47" s="26" t="n">
        <f aca="false">IF(Y47&lt;0,0,(ROUNDDOWN(Y47,0)))</f>
        <v>144</v>
      </c>
      <c r="AA47" s="26" t="n">
        <v>0</v>
      </c>
      <c r="AB47" s="24" t="n">
        <f aca="false">($H$1*P47)*((($M47-$A47)-D47+1)/(($B$2-$B$1+1)))</f>
        <v>278.235616438356</v>
      </c>
      <c r="AC47" s="26" t="n">
        <f aca="false">ROUNDDOWN(AB47,0)</f>
        <v>278</v>
      </c>
      <c r="AD47" s="26" t="n">
        <v>0</v>
      </c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.75" hidden="false" customHeight="false" outlineLevel="0" collapsed="false">
      <c r="A48" s="18" t="n">
        <v>42046</v>
      </c>
      <c r="B48" s="18" t="n">
        <v>42095</v>
      </c>
      <c r="C48" s="42" t="n">
        <v>0</v>
      </c>
      <c r="D48" s="42" t="n">
        <v>0</v>
      </c>
      <c r="E48" s="19" t="n">
        <v>40854</v>
      </c>
      <c r="F48" s="20" t="n">
        <v>34987</v>
      </c>
      <c r="G48" s="20" t="n">
        <v>0</v>
      </c>
      <c r="H48" s="20" t="n">
        <f aca="false">'ADD 14-15'!Q50</f>
        <v>556</v>
      </c>
      <c r="I48" s="22" t="s">
        <v>46</v>
      </c>
      <c r="J48" s="23" t="n">
        <v>115</v>
      </c>
      <c r="K48" s="22" t="s">
        <v>41</v>
      </c>
      <c r="L48" s="22" t="s">
        <v>42</v>
      </c>
      <c r="M48" s="19" t="n">
        <v>42080</v>
      </c>
      <c r="N48" s="0"/>
      <c r="O48" s="24" t="n">
        <f aca="false">IF(G48&gt;$H$3,$H$3,G48)</f>
        <v>0</v>
      </c>
      <c r="P48" s="37" t="n">
        <v>0.19</v>
      </c>
      <c r="Q48" s="24" t="n">
        <f aca="false">H48/((($B$2-$A48)-C48+1)/(($B$2-$B$1)+1))</f>
        <v>3758.14814814815</v>
      </c>
      <c r="R48" s="24" t="n">
        <f aca="false">Q48*(((B48-A48)-D48+1)/(($B$2-$B$1)+1))</f>
        <v>514.814814814815</v>
      </c>
      <c r="S48" s="26" t="n">
        <f aca="false">ROUNDUP(R48,0)</f>
        <v>515</v>
      </c>
      <c r="T48" s="26" t="n">
        <v>0</v>
      </c>
      <c r="U48" s="27" t="n">
        <f aca="false">(F48-O48)*$P48</f>
        <v>6647.53</v>
      </c>
      <c r="V48" s="27" t="n">
        <f aca="false">ROUNDDOWN(U48,0)</f>
        <v>6647</v>
      </c>
      <c r="W48" s="27" t="n">
        <f aca="false">V48*(($A48-$B$1)+($B$2-B48)+D48)/(($B$2-$B$1+1))</f>
        <v>5736.45205479452</v>
      </c>
      <c r="X48" s="27" t="n">
        <f aca="false">ROUNDUP(W48,0)</f>
        <v>5737</v>
      </c>
      <c r="Y48" s="27" t="n">
        <f aca="false">V48-X48-S48</f>
        <v>395</v>
      </c>
      <c r="Z48" s="26" t="n">
        <f aca="false">IF(Y48&lt;0,0,(ROUNDDOWN(Y48,0)))</f>
        <v>395</v>
      </c>
      <c r="AA48" s="26" t="n">
        <v>0</v>
      </c>
      <c r="AB48" s="24" t="n">
        <f aca="false">($H$1*P48)*((($M48-$A48)-D48+1)/(($B$2-$B$1+1)))</f>
        <v>395.356164383562</v>
      </c>
      <c r="AC48" s="26" t="n">
        <f aca="false">ROUNDDOWN(AB48,0)</f>
        <v>395</v>
      </c>
      <c r="AD48" s="26" t="n">
        <v>0</v>
      </c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.75" hidden="false" customHeight="false" outlineLevel="0" collapsed="false">
      <c r="A49" s="18" t="n">
        <v>42075</v>
      </c>
      <c r="B49" s="43" t="n">
        <v>42095</v>
      </c>
      <c r="C49" s="44" t="n">
        <v>0</v>
      </c>
      <c r="D49" s="44" t="n">
        <v>0</v>
      </c>
      <c r="E49" s="19" t="n">
        <v>35796</v>
      </c>
      <c r="F49" s="20" t="n">
        <v>18465</v>
      </c>
      <c r="G49" s="20" t="n">
        <v>50</v>
      </c>
      <c r="H49" s="20" t="n">
        <f aca="false">'ADD 14-15'!Q51</f>
        <v>358</v>
      </c>
      <c r="I49" s="22" t="s">
        <v>46</v>
      </c>
      <c r="J49" s="23" t="n">
        <v>120</v>
      </c>
      <c r="K49" s="22" t="s">
        <v>41</v>
      </c>
      <c r="L49" s="22" t="s">
        <v>42</v>
      </c>
      <c r="M49" s="19" t="n">
        <v>42080</v>
      </c>
      <c r="N49" s="0"/>
      <c r="O49" s="24" t="n">
        <f aca="false">IF(G49&gt;$H$3,$H$3,G49)</f>
        <v>50</v>
      </c>
      <c r="P49" s="37" t="n">
        <v>0.2</v>
      </c>
      <c r="Q49" s="24" t="n">
        <f aca="false">H49/((($B$2-$A49)-C49+1)/(($B$2-$B$1)+1))</f>
        <v>5226.8</v>
      </c>
      <c r="R49" s="24" t="n">
        <f aca="false">Q49*(((B49-A49)-D49+1)/(($B$2-$B$1)+1))</f>
        <v>300.72</v>
      </c>
      <c r="S49" s="26" t="n">
        <f aca="false">ROUNDUP(R49,0)</f>
        <v>301</v>
      </c>
      <c r="T49" s="26" t="n">
        <v>0</v>
      </c>
      <c r="U49" s="27" t="n">
        <f aca="false">(F49-O49)*$P49</f>
        <v>3683</v>
      </c>
      <c r="V49" s="27" t="n">
        <f aca="false">ROUNDDOWN(U49,0)</f>
        <v>3683</v>
      </c>
      <c r="W49" s="27" t="n">
        <f aca="false">V49*(($A49-$B$1)+($B$2-B49)+D49)/(($B$2-$B$1+1))</f>
        <v>3471.10136986301</v>
      </c>
      <c r="X49" s="27" t="n">
        <f aca="false">ROUNDUP(W49,0)</f>
        <v>3472</v>
      </c>
      <c r="Y49" s="27" t="n">
        <f aca="false">V49-X49-S49</f>
        <v>-90</v>
      </c>
      <c r="Z49" s="26" t="n">
        <f aca="false">IF(Y49&lt;0,0,(ROUNDDOWN(Y49,0)))</f>
        <v>0</v>
      </c>
      <c r="AA49" s="26" t="n">
        <v>0</v>
      </c>
      <c r="AB49" s="24" t="n">
        <f aca="false">($H$1*P49)*((($M49-$A49)-D49+1)/(($B$2-$B$1+1)))</f>
        <v>71.3424657534246</v>
      </c>
      <c r="AC49" s="26" t="n">
        <f aca="false">ROUNDDOWN(AB49,0)</f>
        <v>71</v>
      </c>
      <c r="AD49" s="26" t="n">
        <v>0</v>
      </c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.75" hidden="false" customHeight="false" outlineLevel="0" collapsed="false">
      <c r="A50" s="18" t="n">
        <v>42005</v>
      </c>
      <c r="B50" s="18" t="n">
        <v>42099</v>
      </c>
      <c r="C50" s="42" t="n">
        <v>0</v>
      </c>
      <c r="D50" s="42" t="n">
        <v>0</v>
      </c>
      <c r="E50" s="28" t="n">
        <v>35797</v>
      </c>
      <c r="F50" s="20" t="n">
        <v>85674</v>
      </c>
      <c r="G50" s="20" t="n">
        <v>0</v>
      </c>
      <c r="H50" s="20" t="n">
        <f aca="false">'ADD 14-15'!Q52</f>
        <v>136</v>
      </c>
      <c r="I50" s="22" t="s">
        <v>46</v>
      </c>
      <c r="J50" s="23" t="n">
        <v>125</v>
      </c>
      <c r="K50" s="22" t="s">
        <v>41</v>
      </c>
      <c r="L50" s="22" t="s">
        <v>42</v>
      </c>
      <c r="M50" s="19" t="n">
        <v>42084</v>
      </c>
      <c r="N50" s="0"/>
      <c r="O50" s="24" t="n">
        <f aca="false">IF(G50&gt;$H$3,$H$3,G50)</f>
        <v>0</v>
      </c>
      <c r="P50" s="37" t="n">
        <v>0.21</v>
      </c>
      <c r="Q50" s="24" t="n">
        <f aca="false">H50/((($B$2-$A50)-C50+1)/(($B$2-$B$1)+1))</f>
        <v>522.526315789474</v>
      </c>
      <c r="R50" s="24" t="n">
        <f aca="false">Q50*(((B50-A50)-D50+1)/(($B$2-$B$1)+1))</f>
        <v>136</v>
      </c>
      <c r="S50" s="26" t="n">
        <f aca="false">ROUNDUP(R50,0)</f>
        <v>136</v>
      </c>
      <c r="T50" s="26" t="n">
        <v>0</v>
      </c>
      <c r="U50" s="27" t="n">
        <f aca="false">(F50-O50)*$P50</f>
        <v>17991.54</v>
      </c>
      <c r="V50" s="27" t="n">
        <f aca="false">ROUNDDOWN(U50,0)</f>
        <v>17991</v>
      </c>
      <c r="W50" s="27" t="n">
        <f aca="false">V50*(($A50-$B$1)+($B$2-B50)+D50)/(($B$2-$B$1+1))</f>
        <v>13308.4109589041</v>
      </c>
      <c r="X50" s="27" t="n">
        <f aca="false">ROUNDUP(W50,0)</f>
        <v>13309</v>
      </c>
      <c r="Y50" s="27" t="n">
        <f aca="false">V50-X50-S50</f>
        <v>4546</v>
      </c>
      <c r="Z50" s="26" t="n">
        <f aca="false">IF(Y50&lt;0,0,(ROUNDDOWN(Y50,0)))</f>
        <v>4546</v>
      </c>
      <c r="AA50" s="26" t="n">
        <v>0</v>
      </c>
      <c r="AB50" s="24" t="n">
        <f aca="false">($H$1*P50)*((($M50-$A50)-D50+1)/(($B$2-$B$1+1)))</f>
        <v>998.794520547945</v>
      </c>
      <c r="AC50" s="26" t="n">
        <f aca="false">ROUNDDOWN(AB50,0)</f>
        <v>998</v>
      </c>
      <c r="AD50" s="26" t="n">
        <v>0</v>
      </c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.75" hidden="false" customHeight="false" outlineLevel="0" collapsed="false">
      <c r="A51" s="18" t="n">
        <v>41735</v>
      </c>
      <c r="B51" s="18" t="n">
        <v>42019</v>
      </c>
      <c r="C51" s="42" t="n">
        <v>0</v>
      </c>
      <c r="D51" s="42" t="n">
        <v>0</v>
      </c>
      <c r="E51" s="28" t="n">
        <v>36161</v>
      </c>
      <c r="F51" s="20" t="n">
        <v>63546</v>
      </c>
      <c r="G51" s="20" t="n">
        <v>50</v>
      </c>
      <c r="H51" s="20" t="n">
        <v>100</v>
      </c>
      <c r="I51" s="22" t="s">
        <v>46</v>
      </c>
      <c r="J51" s="23" t="n">
        <v>130</v>
      </c>
      <c r="K51" s="22" t="s">
        <v>41</v>
      </c>
      <c r="L51" s="22" t="s">
        <v>42</v>
      </c>
      <c r="M51" s="19" t="n">
        <v>42004</v>
      </c>
      <c r="N51" s="0"/>
      <c r="O51" s="24" t="n">
        <f aca="false">IF(G51&gt;$H$3,$H$3,G51)</f>
        <v>50</v>
      </c>
      <c r="P51" s="37" t="n">
        <v>0.22</v>
      </c>
      <c r="Q51" s="24" t="n">
        <f aca="false">H51/((($B$2-$A51)-C51+1)/(($B$2-$B$1)+1))</f>
        <v>100</v>
      </c>
      <c r="R51" s="24" t="n">
        <f aca="false">Q51*(((B51-A51)-D51+1)/(($B$2-$B$1)+1))</f>
        <v>78.0821917808219</v>
      </c>
      <c r="S51" s="26" t="n">
        <f aca="false">ROUNDUP(R51,0)</f>
        <v>79</v>
      </c>
      <c r="T51" s="26" t="n">
        <v>0</v>
      </c>
      <c r="U51" s="27" t="n">
        <f aca="false">(F51-O51)*$P51</f>
        <v>13969.12</v>
      </c>
      <c r="V51" s="27" t="n">
        <f aca="false">ROUNDDOWN(U51,0)</f>
        <v>13969</v>
      </c>
      <c r="W51" s="27" t="n">
        <f aca="false">V51*(($A51-$B$1)+($B$2-B51)+D51)/(($B$2-$B$1+1))</f>
        <v>3061.69863013699</v>
      </c>
      <c r="X51" s="27" t="n">
        <f aca="false">ROUNDUP(W51,0)</f>
        <v>3062</v>
      </c>
      <c r="Y51" s="27" t="n">
        <f aca="false">V51-X51-S51</f>
        <v>10828</v>
      </c>
      <c r="Z51" s="26" t="n">
        <f aca="false">IF(Y51&lt;0,0,(ROUNDDOWN(Y51,0)))</f>
        <v>10828</v>
      </c>
      <c r="AA51" s="26" t="n">
        <v>0</v>
      </c>
      <c r="AB51" s="24" t="n">
        <f aca="false">($H$1*P51)*((($M51-$A51)-D51+1)/(($B$2-$B$1+1)))</f>
        <v>3531.45205479452</v>
      </c>
      <c r="AC51" s="26" t="n">
        <f aca="false">ROUNDDOWN(AB51,0)</f>
        <v>3531</v>
      </c>
      <c r="AD51" s="26" t="n">
        <v>0</v>
      </c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.75" hidden="false" customHeight="false" outlineLevel="0" collapsed="false">
      <c r="A52" s="18" t="n">
        <v>41735</v>
      </c>
      <c r="B52" s="43" t="n">
        <v>42068</v>
      </c>
      <c r="C52" s="42" t="n">
        <v>0</v>
      </c>
      <c r="D52" s="42" t="n">
        <v>0</v>
      </c>
      <c r="E52" s="19" t="n">
        <v>40923</v>
      </c>
      <c r="F52" s="20" t="n">
        <v>28000</v>
      </c>
      <c r="G52" s="20" t="n">
        <v>153</v>
      </c>
      <c r="H52" s="20" t="n">
        <f aca="false">'ADD 14-15'!Q54</f>
        <v>1930</v>
      </c>
      <c r="I52" s="22" t="s">
        <v>46</v>
      </c>
      <c r="J52" s="23" t="n">
        <v>135</v>
      </c>
      <c r="K52" s="22" t="s">
        <v>41</v>
      </c>
      <c r="L52" s="22" t="s">
        <v>42</v>
      </c>
      <c r="M52" s="19" t="n">
        <v>42053</v>
      </c>
      <c r="N52" s="0"/>
      <c r="O52" s="24" t="n">
        <f aca="false">IF(G52&gt;$H$3,$H$3,G52)</f>
        <v>153</v>
      </c>
      <c r="P52" s="37" t="n">
        <v>0.23</v>
      </c>
      <c r="Q52" s="24" t="n">
        <f aca="false">H52/((($B$2-$A52)-C52+1)/(($B$2-$B$1)+1))</f>
        <v>1930</v>
      </c>
      <c r="R52" s="24" t="n">
        <f aca="false">Q52*(((B52-A52)-D52+1)/(($B$2-$B$1)+1))</f>
        <v>1766.08219178082</v>
      </c>
      <c r="S52" s="26" t="n">
        <f aca="false">ROUNDUP(R52,0)</f>
        <v>1767</v>
      </c>
      <c r="T52" s="26" t="n">
        <v>0</v>
      </c>
      <c r="U52" s="27" t="n">
        <f aca="false">(F52-O52)*$P52</f>
        <v>6404.81</v>
      </c>
      <c r="V52" s="27" t="n">
        <f aca="false">ROUNDDOWN(U52,0)</f>
        <v>6404</v>
      </c>
      <c r="W52" s="27" t="n">
        <f aca="false">V52*(($A52-$B$1)+($B$2-B52)+D52)/(($B$2-$B$1+1))</f>
        <v>543.901369863014</v>
      </c>
      <c r="X52" s="27" t="n">
        <f aca="false">ROUNDUP(W52,0)</f>
        <v>544</v>
      </c>
      <c r="Y52" s="27" t="n">
        <f aca="false">V52-X52-S52</f>
        <v>4093</v>
      </c>
      <c r="Z52" s="26" t="n">
        <f aca="false">IF(Y52&lt;0,0,(ROUNDDOWN(Y52,0)))</f>
        <v>4093</v>
      </c>
      <c r="AA52" s="26" t="n">
        <v>0</v>
      </c>
      <c r="AB52" s="24" t="n">
        <f aca="false">($H$1*P52)*((($M52-$A52)-D52+1)/(($B$2-$B$1+1)))</f>
        <v>4361.99726027397</v>
      </c>
      <c r="AC52" s="26" t="n">
        <f aca="false">ROUNDDOWN(AB52,0)</f>
        <v>4361</v>
      </c>
      <c r="AD52" s="26" t="n">
        <v>0</v>
      </c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.75" hidden="false" customHeight="false" outlineLevel="0" collapsed="false">
      <c r="A53" s="18" t="n">
        <v>41761</v>
      </c>
      <c r="B53" s="18" t="n">
        <v>42054</v>
      </c>
      <c r="C53" s="42" t="n">
        <v>0</v>
      </c>
      <c r="D53" s="42" t="n">
        <v>0</v>
      </c>
      <c r="E53" s="19" t="n">
        <v>40854</v>
      </c>
      <c r="F53" s="20" t="n">
        <v>22847</v>
      </c>
      <c r="G53" s="20" t="n">
        <v>200</v>
      </c>
      <c r="H53" s="20" t="n">
        <f aca="false">'ADD 14-15'!Q55</f>
        <v>0</v>
      </c>
      <c r="I53" s="22" t="s">
        <v>46</v>
      </c>
      <c r="J53" s="23" t="n">
        <v>140</v>
      </c>
      <c r="K53" s="22" t="s">
        <v>41</v>
      </c>
      <c r="L53" s="22" t="s">
        <v>42</v>
      </c>
      <c r="M53" s="19" t="n">
        <v>42039</v>
      </c>
      <c r="N53" s="0"/>
      <c r="O53" s="24" t="n">
        <f aca="false">IF(G53&gt;$H$3,$H$3,G53)</f>
        <v>200</v>
      </c>
      <c r="P53" s="37" t="n">
        <v>0.24</v>
      </c>
      <c r="Q53" s="24" t="n">
        <f aca="false">H53/((($B$2-$A53)-C53+1)/(($B$2-$B$1)+1))</f>
        <v>0</v>
      </c>
      <c r="R53" s="24" t="n">
        <f aca="false">Q53*(((B53-A53)-D53+1)/(($B$2-$B$1)+1))</f>
        <v>0</v>
      </c>
      <c r="S53" s="26" t="n">
        <f aca="false">ROUNDUP(R53,0)</f>
        <v>0</v>
      </c>
      <c r="T53" s="26" t="n">
        <v>0</v>
      </c>
      <c r="U53" s="27" t="n">
        <f aca="false">(F53-O53)*$P53</f>
        <v>5435.28</v>
      </c>
      <c r="V53" s="27" t="n">
        <f aca="false">ROUNDDOWN(U53,0)</f>
        <v>5435</v>
      </c>
      <c r="W53" s="27" t="n">
        <f aca="false">V53*(($A53-$B$1)+($B$2-B53)+D53)/(($B$2-$B$1+1))</f>
        <v>1057.21917808219</v>
      </c>
      <c r="X53" s="27" t="n">
        <f aca="false">ROUNDUP(W53,0)</f>
        <v>1058</v>
      </c>
      <c r="Y53" s="27" t="n">
        <f aca="false">V53-X53-S53</f>
        <v>4377</v>
      </c>
      <c r="Z53" s="26" t="n">
        <f aca="false">IF(Y53&lt;0,0,(ROUNDDOWN(Y53,0)))</f>
        <v>4377</v>
      </c>
      <c r="AA53" s="26" t="n">
        <v>0</v>
      </c>
      <c r="AB53" s="24" t="n">
        <f aca="false">($H$1*P53)*((($M53-$A53)-D53+1)/(($B$2-$B$1+1)))</f>
        <v>3980.9095890411</v>
      </c>
      <c r="AC53" s="26" t="n">
        <f aca="false">ROUNDDOWN(AB53,0)</f>
        <v>3980</v>
      </c>
      <c r="AD53" s="26" t="n">
        <v>0</v>
      </c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.75" hidden="false" customHeight="false" outlineLevel="0" collapsed="false">
      <c r="A54" s="18" t="n">
        <v>41793</v>
      </c>
      <c r="B54" s="18" t="n">
        <v>42095</v>
      </c>
      <c r="C54" s="42" t="n">
        <v>0</v>
      </c>
      <c r="D54" s="42" t="n">
        <v>0</v>
      </c>
      <c r="E54" s="19" t="n">
        <v>35796</v>
      </c>
      <c r="F54" s="20" t="n">
        <v>25000</v>
      </c>
      <c r="G54" s="20" t="n">
        <v>0</v>
      </c>
      <c r="H54" s="20" t="n">
        <f aca="false">'ADD 14-15'!Q56</f>
        <v>965</v>
      </c>
      <c r="I54" s="22" t="s">
        <v>46</v>
      </c>
      <c r="J54" s="23" t="n">
        <v>145</v>
      </c>
      <c r="K54" s="22" t="s">
        <v>44</v>
      </c>
      <c r="L54" s="22" t="s">
        <v>42</v>
      </c>
      <c r="M54" s="19" t="n">
        <v>42080</v>
      </c>
      <c r="N54" s="0"/>
      <c r="O54" s="24" t="n">
        <f aca="false">IF(G54&gt;$H$3,$H$3,G54)</f>
        <v>0</v>
      </c>
      <c r="P54" s="37" t="n">
        <v>0.25</v>
      </c>
      <c r="Q54" s="24" t="n">
        <f aca="false">H54/((($B$2-$A54)-C54+1)/(($B$2-$B$1)+1))</f>
        <v>1147.31270358306</v>
      </c>
      <c r="R54" s="24" t="n">
        <f aca="false">Q54*(((B54-A54)-D54+1)/(($B$2-$B$1)+1))</f>
        <v>952.42671009772</v>
      </c>
      <c r="S54" s="26" t="n">
        <f aca="false">ROUNDUP(R54,0)</f>
        <v>953</v>
      </c>
      <c r="T54" s="26" t="n">
        <v>0</v>
      </c>
      <c r="U54" s="27" t="n">
        <f aca="false">(F54-O54)*$P54</f>
        <v>6250</v>
      </c>
      <c r="V54" s="27" t="n">
        <f aca="false">ROUNDDOWN(U54,0)</f>
        <v>6250</v>
      </c>
      <c r="W54" s="27" t="n">
        <f aca="false">V54*(($A54-$B$1)+($B$2-B54)+D54)/(($B$2-$B$1+1))</f>
        <v>1061.64383561644</v>
      </c>
      <c r="X54" s="27" t="n">
        <f aca="false">ROUNDUP(W54,0)</f>
        <v>1062</v>
      </c>
      <c r="Y54" s="27" t="n">
        <f aca="false">V54-X54-S54</f>
        <v>4235</v>
      </c>
      <c r="Z54" s="26" t="n">
        <f aca="false">IF(Y54&lt;0,0,(ROUNDDOWN(Y54,0)))</f>
        <v>4235</v>
      </c>
      <c r="AA54" s="26" t="n">
        <v>0</v>
      </c>
      <c r="AB54" s="24" t="n">
        <f aca="false">($H$1*P54)*((($M54-$A54)-D54+1)/(($B$2-$B$1+1)))</f>
        <v>4280.54794520548</v>
      </c>
      <c r="AC54" s="26" t="n">
        <f aca="false">ROUNDDOWN(AB54,0)</f>
        <v>4280</v>
      </c>
      <c r="AD54" s="26" t="n">
        <v>0</v>
      </c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.75" hidden="false" customHeight="false" outlineLevel="0" collapsed="false">
      <c r="A55" s="18" t="n">
        <v>41824</v>
      </c>
      <c r="B55" s="43" t="n">
        <v>42054</v>
      </c>
      <c r="C55" s="44" t="n">
        <v>0</v>
      </c>
      <c r="D55" s="44" t="n">
        <v>0</v>
      </c>
      <c r="E55" s="28" t="n">
        <v>35797</v>
      </c>
      <c r="F55" s="20" t="n">
        <v>51423</v>
      </c>
      <c r="G55" s="20" t="n">
        <v>9000</v>
      </c>
      <c r="H55" s="20" t="n">
        <f aca="false">'ADD 14-15'!Q57</f>
        <v>1183</v>
      </c>
      <c r="I55" s="22" t="s">
        <v>46</v>
      </c>
      <c r="J55" s="23" t="n">
        <v>150</v>
      </c>
      <c r="K55" s="22" t="s">
        <v>44</v>
      </c>
      <c r="L55" s="22" t="s">
        <v>42</v>
      </c>
      <c r="M55" s="19" t="n">
        <v>42039</v>
      </c>
      <c r="N55" s="0"/>
      <c r="O55" s="24" t="n">
        <f aca="false">IF(G55&gt;$H$3,$H$3,G55)</f>
        <v>5000</v>
      </c>
      <c r="P55" s="37" t="n">
        <v>0.26</v>
      </c>
      <c r="Q55" s="24" t="n">
        <f aca="false">H55/((($B$2-$A55)-C55+1)/(($B$2-$B$1)+1))</f>
        <v>1564.47463768116</v>
      </c>
      <c r="R55" s="24" t="n">
        <f aca="false">Q55*(((B55-A55)-D55+1)/(($B$2-$B$1)+1))</f>
        <v>990.119565217391</v>
      </c>
      <c r="S55" s="26" t="n">
        <f aca="false">ROUNDUP(R55,0)</f>
        <v>991</v>
      </c>
      <c r="T55" s="26" t="n">
        <v>0</v>
      </c>
      <c r="U55" s="27" t="n">
        <f aca="false">(F55-O55)*$P55</f>
        <v>12069.98</v>
      </c>
      <c r="V55" s="27" t="n">
        <f aca="false">ROUNDDOWN(U55,0)</f>
        <v>12069</v>
      </c>
      <c r="W55" s="27" t="n">
        <f aca="false">V55*(($A55-$B$1)+($B$2-B55)+D55)/(($B$2-$B$1+1))</f>
        <v>4430.81095890411</v>
      </c>
      <c r="X55" s="27" t="n">
        <f aca="false">ROUNDUP(W55,0)</f>
        <v>4431</v>
      </c>
      <c r="Y55" s="27" t="n">
        <f aca="false">V55-X55-S55</f>
        <v>6647</v>
      </c>
      <c r="Z55" s="26" t="n">
        <f aca="false">IF(Y55&lt;0,0,(ROUNDDOWN(Y55,0)))</f>
        <v>6647</v>
      </c>
      <c r="AA55" s="26" t="n">
        <v>0</v>
      </c>
      <c r="AB55" s="24" t="n">
        <f aca="false">($H$1*P55)*((($M55-$A55)-D55+1)/(($B$2-$B$1+1)))</f>
        <v>3338.82739726027</v>
      </c>
      <c r="AC55" s="26" t="n">
        <f aca="false">ROUNDDOWN(AB55,0)</f>
        <v>3338</v>
      </c>
      <c r="AD55" s="26" t="n">
        <v>0</v>
      </c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.75" hidden="false" customHeight="false" outlineLevel="0" collapsed="false">
      <c r="A56" s="18" t="n">
        <v>41735</v>
      </c>
      <c r="B56" s="18" t="n">
        <v>41985</v>
      </c>
      <c r="C56" s="42" t="n">
        <v>0</v>
      </c>
      <c r="D56" s="42" t="n">
        <v>0</v>
      </c>
      <c r="E56" s="19" t="n">
        <v>41275</v>
      </c>
      <c r="F56" s="20" t="n">
        <v>67545</v>
      </c>
      <c r="G56" s="20" t="n">
        <v>0</v>
      </c>
      <c r="H56" s="20" t="n">
        <f aca="false">'ADD 14-15'!Q58</f>
        <v>1200</v>
      </c>
      <c r="I56" s="22" t="s">
        <v>46</v>
      </c>
      <c r="J56" s="23" t="n">
        <v>155</v>
      </c>
      <c r="K56" s="22" t="s">
        <v>44</v>
      </c>
      <c r="L56" s="22" t="s">
        <v>42</v>
      </c>
      <c r="M56" s="19" t="n">
        <v>41970</v>
      </c>
      <c r="N56" s="0"/>
      <c r="O56" s="24" t="n">
        <f aca="false">IF(G56&gt;$H$3,$H$3,G56)</f>
        <v>0</v>
      </c>
      <c r="P56" s="37" t="n">
        <v>0.27</v>
      </c>
      <c r="Q56" s="24" t="n">
        <f aca="false">H56/((($B$2-$A56)-C56+1)/(($B$2-$B$1)+1))</f>
        <v>1200</v>
      </c>
      <c r="R56" s="24" t="n">
        <f aca="false">Q56*(((B56-A56)-D56+1)/(($B$2-$B$1)+1))</f>
        <v>825.205479452055</v>
      </c>
      <c r="S56" s="26" t="n">
        <f aca="false">ROUNDUP(R56,0)</f>
        <v>826</v>
      </c>
      <c r="T56" s="26" t="n">
        <v>0</v>
      </c>
      <c r="U56" s="27" t="n">
        <f aca="false">(F56-O56)*$P56</f>
        <v>18237.15</v>
      </c>
      <c r="V56" s="27" t="n">
        <f aca="false">ROUNDDOWN(U56,0)</f>
        <v>18237</v>
      </c>
      <c r="W56" s="27" t="n">
        <f aca="false">V56*(($A56-$B$1)+($B$2-B56)+D56)/(($B$2-$B$1+1))</f>
        <v>5695.9397260274</v>
      </c>
      <c r="X56" s="27" t="n">
        <f aca="false">ROUNDUP(W56,0)</f>
        <v>5696</v>
      </c>
      <c r="Y56" s="27" t="n">
        <f aca="false">V56-X56-S56</f>
        <v>11715</v>
      </c>
      <c r="Z56" s="26" t="n">
        <f aca="false">IF(Y56&lt;0,0,(ROUNDDOWN(Y56,0)))</f>
        <v>11715</v>
      </c>
      <c r="AA56" s="26" t="n">
        <v>0</v>
      </c>
      <c r="AB56" s="24" t="n">
        <f aca="false">($H$1*P56)*((($M56-$A56)-D56+1)/(($B$2-$B$1+1)))</f>
        <v>3788.28493150685</v>
      </c>
      <c r="AC56" s="26" t="n">
        <f aca="false">ROUNDDOWN(AB56,0)</f>
        <v>3788</v>
      </c>
      <c r="AD56" s="26" t="n">
        <v>0</v>
      </c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.75" hidden="false" customHeight="false" outlineLevel="0" collapsed="false">
      <c r="A57" s="18" t="n">
        <v>41761</v>
      </c>
      <c r="B57" s="18" t="n">
        <v>41954</v>
      </c>
      <c r="C57" s="44" t="n">
        <v>0</v>
      </c>
      <c r="D57" s="44" t="n">
        <v>0</v>
      </c>
      <c r="E57" s="19" t="n">
        <v>41275</v>
      </c>
      <c r="F57" s="20" t="n">
        <v>12322</v>
      </c>
      <c r="G57" s="20" t="n">
        <v>0</v>
      </c>
      <c r="H57" s="20" t="n">
        <f aca="false">'ADD 14-15'!Q59</f>
        <v>0</v>
      </c>
      <c r="I57" s="22" t="s">
        <v>46</v>
      </c>
      <c r="J57" s="23" t="n">
        <v>160</v>
      </c>
      <c r="K57" s="22" t="s">
        <v>44</v>
      </c>
      <c r="L57" s="22" t="s">
        <v>42</v>
      </c>
      <c r="M57" s="19" t="n">
        <v>41939</v>
      </c>
      <c r="N57" s="0"/>
      <c r="O57" s="24" t="n">
        <f aca="false">IF(G57&gt;$H$3,$H$3,G57)</f>
        <v>0</v>
      </c>
      <c r="P57" s="37" t="n">
        <v>0.28</v>
      </c>
      <c r="Q57" s="24" t="n">
        <f aca="false">H57/((($B$2-$A57)-C57+1)/(($B$2-$B$1)+1))</f>
        <v>0</v>
      </c>
      <c r="R57" s="24" t="n">
        <f aca="false">Q57*(((B57-A57)-D57+1)/(($B$2-$B$1)+1))</f>
        <v>0</v>
      </c>
      <c r="S57" s="26" t="n">
        <f aca="false">ROUNDUP(R57,0)</f>
        <v>0</v>
      </c>
      <c r="T57" s="26" t="n">
        <v>0</v>
      </c>
      <c r="U57" s="27" t="n">
        <f aca="false">(F57-O57)*$P57</f>
        <v>3450.16</v>
      </c>
      <c r="V57" s="27" t="n">
        <f aca="false">ROUNDDOWN(U57,0)</f>
        <v>3450</v>
      </c>
      <c r="W57" s="27" t="n">
        <f aca="false">V57*(($A57-$B$1)+($B$2-B57)+D57)/(($B$2-$B$1+1))</f>
        <v>1616.30136986301</v>
      </c>
      <c r="X57" s="27" t="n">
        <f aca="false">ROUNDUP(W57,0)</f>
        <v>1617</v>
      </c>
      <c r="Y57" s="27" t="n">
        <f aca="false">V57-X57-S57</f>
        <v>1833</v>
      </c>
      <c r="Z57" s="26" t="n">
        <f aca="false">IF(Y57&lt;0,0,(ROUNDDOWN(Y57,0)))</f>
        <v>1833</v>
      </c>
      <c r="AA57" s="26" t="n">
        <v>0</v>
      </c>
      <c r="AB57" s="24" t="n">
        <f aca="false">($H$1*P57)*((($M57-$A57)-D57+1)/(($B$2-$B$1+1)))</f>
        <v>2979.73698630137</v>
      </c>
      <c r="AC57" s="26" t="n">
        <f aca="false">ROUNDDOWN(AB57,0)</f>
        <v>2979</v>
      </c>
      <c r="AD57" s="26" t="n">
        <v>0</v>
      </c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.75" hidden="false" customHeight="false" outlineLevel="0" collapsed="false">
      <c r="A58" s="18" t="n">
        <v>41793</v>
      </c>
      <c r="B58" s="43" t="n">
        <v>41943</v>
      </c>
      <c r="C58" s="42" t="n">
        <v>0</v>
      </c>
      <c r="D58" s="42" t="n">
        <v>0</v>
      </c>
      <c r="E58" s="19" t="n">
        <v>41275</v>
      </c>
      <c r="F58" s="20" t="n">
        <v>23999</v>
      </c>
      <c r="G58" s="20" t="n">
        <v>0</v>
      </c>
      <c r="H58" s="20" t="n">
        <f aca="false">'ADD 14-15'!Q60</f>
        <v>152</v>
      </c>
      <c r="I58" s="22" t="s">
        <v>46</v>
      </c>
      <c r="J58" s="23" t="n">
        <v>165</v>
      </c>
      <c r="K58" s="22" t="s">
        <v>44</v>
      </c>
      <c r="L58" s="22" t="s">
        <v>42</v>
      </c>
      <c r="M58" s="19" t="n">
        <v>41928</v>
      </c>
      <c r="N58" s="0"/>
      <c r="O58" s="24" t="n">
        <f aca="false">IF(G58&gt;$H$3,$H$3,G58)</f>
        <v>0</v>
      </c>
      <c r="P58" s="37" t="n">
        <v>0.29</v>
      </c>
      <c r="Q58" s="24" t="n">
        <f aca="false">H58/((($B$2-$A58)-C58+1)/(($B$2-$B$1)+1))</f>
        <v>180.71661237785</v>
      </c>
      <c r="R58" s="24" t="n">
        <f aca="false">Q58*(((B58-A58)-D58+1)/(($B$2-$B$1)+1))</f>
        <v>74.7622149837134</v>
      </c>
      <c r="S58" s="26" t="n">
        <f aca="false">ROUNDUP(R58,0)</f>
        <v>75</v>
      </c>
      <c r="T58" s="26" t="n">
        <v>0</v>
      </c>
      <c r="U58" s="27" t="n">
        <f aca="false">(F58-O58)*$P58</f>
        <v>6959.71</v>
      </c>
      <c r="V58" s="27" t="n">
        <f aca="false">ROUNDDOWN(U58,0)</f>
        <v>6959</v>
      </c>
      <c r="W58" s="27" t="n">
        <f aca="false">V58*(($A58-$B$1)+($B$2-B58)+D58)/(($B$2-$B$1+1))</f>
        <v>4080.07123287671</v>
      </c>
      <c r="X58" s="27" t="n">
        <f aca="false">ROUNDUP(W58,0)</f>
        <v>4081</v>
      </c>
      <c r="Y58" s="27" t="n">
        <f aca="false">V58-X58-S58</f>
        <v>2803</v>
      </c>
      <c r="Z58" s="26" t="n">
        <f aca="false">IF(Y58&lt;0,0,(ROUNDDOWN(Y58,0)))</f>
        <v>2803</v>
      </c>
      <c r="AA58" s="26" t="n">
        <v>0</v>
      </c>
      <c r="AB58" s="24" t="n">
        <f aca="false">($H$1*P58)*((($M58-$A58)-D58+1)/(($B$2-$B$1+1)))</f>
        <v>2344.78904109589</v>
      </c>
      <c r="AC58" s="26" t="n">
        <f aca="false">ROUNDDOWN(AB58,0)</f>
        <v>2344</v>
      </c>
      <c r="AD58" s="26" t="n">
        <v>0</v>
      </c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.75" hidden="false" customHeight="false" outlineLevel="0" collapsed="false">
      <c r="A59" s="18" t="n">
        <v>41824</v>
      </c>
      <c r="B59" s="18" t="n">
        <v>42019</v>
      </c>
      <c r="C59" s="42" t="n">
        <v>0</v>
      </c>
      <c r="D59" s="42" t="n">
        <v>0</v>
      </c>
      <c r="E59" s="19" t="n">
        <v>40923</v>
      </c>
      <c r="F59" s="20" t="n">
        <v>87654</v>
      </c>
      <c r="G59" s="20" t="n">
        <v>345</v>
      </c>
      <c r="H59" s="20" t="n">
        <f aca="false">'ADD 14-15'!Q61</f>
        <v>0</v>
      </c>
      <c r="I59" s="22" t="s">
        <v>46</v>
      </c>
      <c r="J59" s="23" t="n">
        <v>170</v>
      </c>
      <c r="K59" s="22" t="s">
        <v>44</v>
      </c>
      <c r="L59" s="22" t="s">
        <v>42</v>
      </c>
      <c r="M59" s="19" t="n">
        <v>42004</v>
      </c>
      <c r="N59" s="0"/>
      <c r="O59" s="24" t="n">
        <f aca="false">IF(G59&gt;$H$3,$H$3,G59)</f>
        <v>345</v>
      </c>
      <c r="P59" s="37" t="n">
        <v>0.3</v>
      </c>
      <c r="Q59" s="24" t="n">
        <f aca="false">H59/((($B$2-$A59)-C59+1)/(($B$2-$B$1)+1))</f>
        <v>0</v>
      </c>
      <c r="R59" s="24" t="n">
        <f aca="false">Q59*(((B59-A59)-D59+1)/(($B$2-$B$1)+1))</f>
        <v>0</v>
      </c>
      <c r="S59" s="26" t="n">
        <f aca="false">ROUNDUP(R59,0)</f>
        <v>0</v>
      </c>
      <c r="T59" s="26" t="n">
        <v>0</v>
      </c>
      <c r="U59" s="27" t="n">
        <f aca="false">(F59-O59)*$P59</f>
        <v>26192.7</v>
      </c>
      <c r="V59" s="27" t="n">
        <f aca="false">ROUNDDOWN(U59,0)</f>
        <v>26192</v>
      </c>
      <c r="W59" s="27" t="n">
        <f aca="false">V59*(($A59-$B$1)+($B$2-B59)+D59)/(($B$2-$B$1+1))</f>
        <v>12127.2547945205</v>
      </c>
      <c r="X59" s="27" t="n">
        <f aca="false">ROUNDUP(W59,0)</f>
        <v>12128</v>
      </c>
      <c r="Y59" s="27" t="n">
        <f aca="false">V59-X59-S59</f>
        <v>14064</v>
      </c>
      <c r="Z59" s="26" t="n">
        <f aca="false">IF(Y59&lt;0,0,(ROUNDDOWN(Y59,0)))</f>
        <v>14064</v>
      </c>
      <c r="AA59" s="26" t="n">
        <v>0</v>
      </c>
      <c r="AB59" s="24" t="n">
        <f aca="false">($H$1*P59)*((($M59-$A59)-D59+1)/(($B$2-$B$1+1)))</f>
        <v>3228.24657534247</v>
      </c>
      <c r="AC59" s="26" t="n">
        <f aca="false">ROUNDDOWN(AB59,0)</f>
        <v>3228</v>
      </c>
      <c r="AD59" s="26" t="n">
        <v>0</v>
      </c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.75" hidden="false" customHeight="false" outlineLevel="0" collapsed="false">
      <c r="A60" s="18" t="n">
        <v>41856</v>
      </c>
      <c r="B60" s="18" t="n">
        <v>42068</v>
      </c>
      <c r="C60" s="44" t="n">
        <v>0</v>
      </c>
      <c r="D60" s="44" t="n">
        <v>0</v>
      </c>
      <c r="E60" s="19" t="n">
        <v>40854</v>
      </c>
      <c r="F60" s="20" t="n">
        <v>22987</v>
      </c>
      <c r="G60" s="20" t="n">
        <v>0</v>
      </c>
      <c r="H60" s="20" t="n">
        <f aca="false">'ADD 14-15'!Q62</f>
        <v>618</v>
      </c>
      <c r="I60" s="22" t="s">
        <v>46</v>
      </c>
      <c r="J60" s="23" t="n">
        <v>175</v>
      </c>
      <c r="K60" s="22" t="s">
        <v>44</v>
      </c>
      <c r="L60" s="22" t="s">
        <v>42</v>
      </c>
      <c r="M60" s="19" t="n">
        <v>42053</v>
      </c>
      <c r="N60" s="0"/>
      <c r="O60" s="24" t="n">
        <f aca="false">IF(G60&gt;$H$3,$H$3,G60)</f>
        <v>0</v>
      </c>
      <c r="P60" s="37" t="n">
        <v>0.31</v>
      </c>
      <c r="Q60" s="24" t="n">
        <f aca="false">H60/((($B$2-$A60)-C60+1)/(($B$2-$B$1)+1))</f>
        <v>924.467213114754</v>
      </c>
      <c r="R60" s="24" t="n">
        <f aca="false">Q60*(((B60-A60)-D60+1)/(($B$2-$B$1)+1))</f>
        <v>539.483606557377</v>
      </c>
      <c r="S60" s="26" t="n">
        <f aca="false">ROUNDUP(R60,0)</f>
        <v>540</v>
      </c>
      <c r="T60" s="26" t="n">
        <v>0</v>
      </c>
      <c r="U60" s="27" t="n">
        <f aca="false">(F60-O60)*$P60</f>
        <v>7125.97</v>
      </c>
      <c r="V60" s="27" t="n">
        <f aca="false">ROUNDDOWN(U60,0)</f>
        <v>7125</v>
      </c>
      <c r="W60" s="27" t="n">
        <f aca="false">V60*(($A60-$B$1)+($B$2-B60)+D60)/(($B$2-$B$1+1))</f>
        <v>2967.12328767123</v>
      </c>
      <c r="X60" s="27" t="n">
        <f aca="false">ROUNDUP(W60,0)</f>
        <v>2968</v>
      </c>
      <c r="Y60" s="27" t="n">
        <f aca="false">V60-X60-S60</f>
        <v>3617</v>
      </c>
      <c r="Z60" s="26" t="n">
        <f aca="false">IF(Y60&lt;0,0,(ROUNDDOWN(Y60,0)))</f>
        <v>3617</v>
      </c>
      <c r="AA60" s="26" t="n">
        <v>0</v>
      </c>
      <c r="AB60" s="24" t="n">
        <f aca="false">($H$1*P60)*((($M60-$A60)-D60+1)/(($B$2-$B$1+1)))</f>
        <v>3649.16712328767</v>
      </c>
      <c r="AC60" s="26" t="n">
        <f aca="false">ROUNDDOWN(AB60,0)</f>
        <v>3649</v>
      </c>
      <c r="AD60" s="26" t="n">
        <v>0</v>
      </c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.75" hidden="false" customHeight="false" outlineLevel="0" collapsed="false">
      <c r="A61" s="18" t="n">
        <v>41888</v>
      </c>
      <c r="B61" s="43" t="n">
        <v>42054</v>
      </c>
      <c r="C61" s="42" t="n">
        <v>0</v>
      </c>
      <c r="D61" s="42" t="n">
        <v>0</v>
      </c>
      <c r="E61" s="19" t="n">
        <v>35796</v>
      </c>
      <c r="F61" s="20" t="n">
        <v>23999</v>
      </c>
      <c r="G61" s="20" t="n">
        <v>0</v>
      </c>
      <c r="H61" s="20" t="n">
        <f aca="false">'ADD 14-15'!Q63</f>
        <v>349</v>
      </c>
      <c r="I61" s="22" t="s">
        <v>46</v>
      </c>
      <c r="J61" s="23" t="n">
        <v>180</v>
      </c>
      <c r="K61" s="22" t="s">
        <v>44</v>
      </c>
      <c r="L61" s="22" t="s">
        <v>42</v>
      </c>
      <c r="M61" s="19" t="n">
        <v>42039</v>
      </c>
      <c r="N61" s="0"/>
      <c r="O61" s="24" t="n">
        <f aca="false">IF(G61&gt;$H$3,$H$3,G61)</f>
        <v>0</v>
      </c>
      <c r="P61" s="37" t="n">
        <v>0.32</v>
      </c>
      <c r="Q61" s="24" t="n">
        <f aca="false">H61/((($B$2-$A61)-C61+1)/(($B$2-$B$1)+1))</f>
        <v>600.872641509434</v>
      </c>
      <c r="R61" s="24" t="n">
        <f aca="false">Q61*(((B61-A61)-D61+1)/(($B$2-$B$1)+1))</f>
        <v>274.919811320755</v>
      </c>
      <c r="S61" s="26" t="n">
        <f aca="false">ROUNDUP(R61,0)</f>
        <v>275</v>
      </c>
      <c r="T61" s="26" t="n">
        <v>0</v>
      </c>
      <c r="U61" s="27" t="n">
        <f aca="false">(F61-O61)*$P61</f>
        <v>7679.68</v>
      </c>
      <c r="V61" s="27" t="n">
        <f aca="false">ROUNDDOWN(U61,0)</f>
        <v>7679</v>
      </c>
      <c r="W61" s="27" t="n">
        <f aca="false">V61*(($A61-$B$1)+($B$2-B61)+D61)/(($B$2-$B$1+1))</f>
        <v>4165.59452054795</v>
      </c>
      <c r="X61" s="27" t="n">
        <f aca="false">ROUNDUP(W61,0)</f>
        <v>4166</v>
      </c>
      <c r="Y61" s="27" t="n">
        <f aca="false">V61-X61-S61</f>
        <v>3238</v>
      </c>
      <c r="Z61" s="26" t="n">
        <f aca="false">IF(Y61&lt;0,0,(ROUNDDOWN(Y61,0)))</f>
        <v>3238</v>
      </c>
      <c r="AA61" s="26" t="n">
        <v>0</v>
      </c>
      <c r="AB61" s="24" t="n">
        <f aca="false">($H$1*P61)*((($M61-$A61)-D61+1)/(($B$2-$B$1+1)))</f>
        <v>2891.74794520548</v>
      </c>
      <c r="AC61" s="26" t="n">
        <f aca="false">ROUNDDOWN(AB61,0)</f>
        <v>2891</v>
      </c>
      <c r="AD61" s="26" t="n">
        <v>0</v>
      </c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.75" hidden="false" customHeight="false" outlineLevel="0" collapsed="false">
      <c r="A62" s="18" t="n">
        <v>41919</v>
      </c>
      <c r="B62" s="18" t="n">
        <v>42095</v>
      </c>
      <c r="C62" s="44" t="n">
        <v>0</v>
      </c>
      <c r="D62" s="44" t="n">
        <v>0</v>
      </c>
      <c r="E62" s="28" t="n">
        <v>35797</v>
      </c>
      <c r="F62" s="20" t="n">
        <v>87654</v>
      </c>
      <c r="G62" s="20" t="n">
        <v>653</v>
      </c>
      <c r="H62" s="20" t="n">
        <f aca="false">'ADD 14-15'!Q64</f>
        <v>536</v>
      </c>
      <c r="I62" s="22" t="s">
        <v>46</v>
      </c>
      <c r="J62" s="23" t="n">
        <v>185</v>
      </c>
      <c r="K62" s="22" t="s">
        <v>44</v>
      </c>
      <c r="L62" s="22" t="s">
        <v>42</v>
      </c>
      <c r="M62" s="19" t="n">
        <v>42080</v>
      </c>
      <c r="N62" s="0"/>
      <c r="O62" s="24" t="n">
        <f aca="false">IF(G62&gt;$H$3,$H$3,G62)</f>
        <v>653</v>
      </c>
      <c r="P62" s="37" t="n">
        <v>0.33</v>
      </c>
      <c r="Q62" s="24" t="n">
        <f aca="false">H62/((($B$2-$A62)-C62+1)/(($B$2-$B$1)+1))</f>
        <v>1080.88397790055</v>
      </c>
      <c r="R62" s="24" t="n">
        <f aca="false">Q62*(((B62-A62)-D62+1)/(($B$2-$B$1)+1))</f>
        <v>524.154696132597</v>
      </c>
      <c r="S62" s="26" t="n">
        <f aca="false">ROUNDUP(R62,0)</f>
        <v>525</v>
      </c>
      <c r="T62" s="26" t="n">
        <v>0</v>
      </c>
      <c r="U62" s="27" t="n">
        <f aca="false">(F62-O62)*$P62</f>
        <v>28710.33</v>
      </c>
      <c r="V62" s="27" t="n">
        <f aca="false">ROUNDDOWN(U62,0)</f>
        <v>28710</v>
      </c>
      <c r="W62" s="27" t="n">
        <f aca="false">V62*(($A62-$B$1)+($B$2-B62)+D62)/(($B$2-$B$1+1))</f>
        <v>14787.6164383562</v>
      </c>
      <c r="X62" s="27" t="n">
        <f aca="false">ROUNDUP(W62,0)</f>
        <v>14788</v>
      </c>
      <c r="Y62" s="27" t="n">
        <f aca="false">V62-X62-S62</f>
        <v>13397</v>
      </c>
      <c r="Z62" s="26" t="n">
        <f aca="false">IF(Y62&lt;0,0,(ROUNDDOWN(Y62,0)))</f>
        <v>13397</v>
      </c>
      <c r="AA62" s="26" t="n">
        <v>0</v>
      </c>
      <c r="AB62" s="24" t="n">
        <f aca="false">($H$1*P62)*((($M62-$A62)-D62+1)/(($B$2-$B$1+1)))</f>
        <v>3178.30684931507</v>
      </c>
      <c r="AC62" s="26" t="n">
        <f aca="false">ROUNDDOWN(AB62,0)</f>
        <v>3178</v>
      </c>
      <c r="AD62" s="26" t="n">
        <v>0</v>
      </c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.75" hidden="false" customHeight="false" outlineLevel="0" collapsed="false">
      <c r="A63" s="18" t="n">
        <v>41951</v>
      </c>
      <c r="B63" s="18" t="n">
        <v>42019</v>
      </c>
      <c r="C63" s="42" t="n">
        <v>0</v>
      </c>
      <c r="D63" s="42" t="n">
        <v>0</v>
      </c>
      <c r="E63" s="28" t="n">
        <v>36161</v>
      </c>
      <c r="F63" s="20" t="n">
        <v>71222</v>
      </c>
      <c r="G63" s="20" t="n">
        <v>0</v>
      </c>
      <c r="H63" s="20" t="n">
        <f aca="false">'ADD 14-15'!Q65</f>
        <v>0</v>
      </c>
      <c r="I63" s="22" t="s">
        <v>46</v>
      </c>
      <c r="J63" s="23" t="n">
        <v>190</v>
      </c>
      <c r="K63" s="22" t="s">
        <v>45</v>
      </c>
      <c r="L63" s="22" t="s">
        <v>42</v>
      </c>
      <c r="M63" s="19" t="n">
        <v>42004</v>
      </c>
      <c r="N63" s="0"/>
      <c r="O63" s="24" t="n">
        <f aca="false">IF(G63&gt;$H$3,$H$3,G63)</f>
        <v>0</v>
      </c>
      <c r="P63" s="37" t="n">
        <v>0.34</v>
      </c>
      <c r="Q63" s="24" t="n">
        <f aca="false">H63/((($B$2-$A63)-C63+1)/(($B$2-$B$1)+1))</f>
        <v>0</v>
      </c>
      <c r="R63" s="24" t="n">
        <f aca="false">Q63*(((B63-A63)-D63+1)/(($B$2-$B$1)+1))</f>
        <v>0</v>
      </c>
      <c r="S63" s="26" t="n">
        <f aca="false">ROUNDUP(R63,0)</f>
        <v>0</v>
      </c>
      <c r="T63" s="26" t="n">
        <v>0</v>
      </c>
      <c r="U63" s="27" t="n">
        <f aca="false">(F63-O63)*$P63</f>
        <v>24215.48</v>
      </c>
      <c r="V63" s="27" t="n">
        <f aca="false">ROUNDDOWN(U63,0)</f>
        <v>24215</v>
      </c>
      <c r="W63" s="27" t="n">
        <f aca="false">V63*(($A63-$B$1)+($B$2-B63)+D63)/(($B$2-$B$1+1))</f>
        <v>19637.3698630137</v>
      </c>
      <c r="X63" s="27" t="n">
        <f aca="false">ROUNDUP(W63,0)</f>
        <v>19638</v>
      </c>
      <c r="Y63" s="27" t="n">
        <f aca="false">V63-X63-S63</f>
        <v>4577</v>
      </c>
      <c r="Z63" s="26" t="n">
        <f aca="false">IF(Y63&lt;0,0,(ROUNDDOWN(Y63,0)))</f>
        <v>4577</v>
      </c>
      <c r="AA63" s="26" t="n">
        <v>0</v>
      </c>
      <c r="AB63" s="24" t="n">
        <f aca="false">($H$1*P63)*((($M63-$A63)-D63+1)/(($B$2-$B$1+1)))</f>
        <v>1091.5397260274</v>
      </c>
      <c r="AC63" s="26" t="n">
        <f aca="false">ROUNDDOWN(AB63,0)</f>
        <v>1091</v>
      </c>
      <c r="AD63" s="26" t="n">
        <v>0</v>
      </c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.75" hidden="false" customHeight="false" outlineLevel="0" collapsed="false">
      <c r="A64" s="18" t="n">
        <v>41982</v>
      </c>
      <c r="B64" s="43" t="n">
        <v>42068</v>
      </c>
      <c r="C64" s="42" t="n">
        <v>0</v>
      </c>
      <c r="D64" s="42" t="n">
        <v>0</v>
      </c>
      <c r="E64" s="19" t="n">
        <v>40923</v>
      </c>
      <c r="F64" s="20" t="n">
        <v>15872</v>
      </c>
      <c r="G64" s="20" t="n">
        <v>0</v>
      </c>
      <c r="H64" s="20" t="n">
        <f aca="false">'ADD 14-15'!Q66</f>
        <v>776</v>
      </c>
      <c r="I64" s="22" t="s">
        <v>46</v>
      </c>
      <c r="J64" s="23" t="n">
        <v>195</v>
      </c>
      <c r="K64" s="22" t="s">
        <v>45</v>
      </c>
      <c r="L64" s="22" t="s">
        <v>42</v>
      </c>
      <c r="M64" s="19" t="n">
        <v>42053</v>
      </c>
      <c r="N64" s="0"/>
      <c r="O64" s="24" t="n">
        <f aca="false">IF(G64&gt;$H$3,$H$3,G64)</f>
        <v>0</v>
      </c>
      <c r="P64" s="37" t="n">
        <v>0.35</v>
      </c>
      <c r="Q64" s="24" t="n">
        <f aca="false">H64/((($B$2-$A64)-C64+1)/(($B$2-$B$1)+1))</f>
        <v>2400.33898305085</v>
      </c>
      <c r="R64" s="24" t="n">
        <f aca="false">Q64*(((B64-A64)-D64+1)/(($B$2-$B$1)+1))</f>
        <v>572.135593220339</v>
      </c>
      <c r="S64" s="26" t="n">
        <f aca="false">ROUNDUP(R64,0)</f>
        <v>573</v>
      </c>
      <c r="T64" s="26" t="n">
        <v>0</v>
      </c>
      <c r="U64" s="27" t="n">
        <f aca="false">(F64-O64)*$P64</f>
        <v>5555.2</v>
      </c>
      <c r="V64" s="27" t="n">
        <f aca="false">ROUNDDOWN(U64,0)</f>
        <v>5555</v>
      </c>
      <c r="W64" s="27" t="n">
        <f aca="false">V64*(($A64-$B$1)+($B$2-B64)+D64)/(($B$2-$B$1+1))</f>
        <v>4230.93150684932</v>
      </c>
      <c r="X64" s="27" t="n">
        <f aca="false">ROUNDUP(W64,0)</f>
        <v>4231</v>
      </c>
      <c r="Y64" s="27" t="n">
        <f aca="false">V64-X64-S64</f>
        <v>751</v>
      </c>
      <c r="Z64" s="26" t="n">
        <f aca="false">IF(Y64&lt;0,0,(ROUNDDOWN(Y64,0)))</f>
        <v>751</v>
      </c>
      <c r="AA64" s="26" t="n">
        <v>0</v>
      </c>
      <c r="AB64" s="24" t="n">
        <f aca="false">($H$1*P64)*((($M64-$A64)-D64+1)/(($B$2-$B$1+1)))</f>
        <v>1498.19178082192</v>
      </c>
      <c r="AC64" s="26" t="n">
        <f aca="false">ROUNDDOWN(AB64,0)</f>
        <v>1498</v>
      </c>
      <c r="AD64" s="26" t="n">
        <v>0</v>
      </c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5.75" hidden="false" customHeight="false" outlineLevel="0" collapsed="false">
      <c r="A65" s="18" t="n">
        <v>42014</v>
      </c>
      <c r="B65" s="18" t="n">
        <v>42054</v>
      </c>
      <c r="C65" s="42" t="n">
        <v>0</v>
      </c>
      <c r="D65" s="42" t="n">
        <v>0</v>
      </c>
      <c r="E65" s="19" t="n">
        <v>40854</v>
      </c>
      <c r="F65" s="20" t="n">
        <v>34987</v>
      </c>
      <c r="G65" s="20" t="n">
        <v>3457</v>
      </c>
      <c r="H65" s="20" t="n">
        <f aca="false">'ADD 14-15'!Q67</f>
        <v>0</v>
      </c>
      <c r="I65" s="22" t="s">
        <v>46</v>
      </c>
      <c r="J65" s="23" t="n">
        <v>200</v>
      </c>
      <c r="K65" s="22" t="s">
        <v>45</v>
      </c>
      <c r="L65" s="22" t="s">
        <v>42</v>
      </c>
      <c r="M65" s="19" t="n">
        <v>42039</v>
      </c>
      <c r="N65" s="0"/>
      <c r="O65" s="24" t="n">
        <f aca="false">IF(G65&gt;$H$3,$H$3,G65)</f>
        <v>3457</v>
      </c>
      <c r="P65" s="37" t="n">
        <v>0.35</v>
      </c>
      <c r="Q65" s="24" t="n">
        <f aca="false">H65/((($B$2-$A65)-C65+1)/(($B$2-$B$1)+1))</f>
        <v>0</v>
      </c>
      <c r="R65" s="24" t="n">
        <f aca="false">Q65*(((B65-A65)-D65+1)/(($B$2-$B$1)+1))</f>
        <v>0</v>
      </c>
      <c r="S65" s="26" t="n">
        <f aca="false">ROUNDUP(R65,0)</f>
        <v>0</v>
      </c>
      <c r="T65" s="26" t="n">
        <v>0</v>
      </c>
      <c r="U65" s="27" t="n">
        <f aca="false">(F65-O65)*$P65</f>
        <v>11035.5</v>
      </c>
      <c r="V65" s="27" t="n">
        <f aca="false">ROUNDDOWN(U65,0)</f>
        <v>11035</v>
      </c>
      <c r="W65" s="27" t="n">
        <f aca="false">V65*(($A65-$B$1)+($B$2-B65)+D65)/(($B$2-$B$1+1))</f>
        <v>9795.45205479452</v>
      </c>
      <c r="X65" s="27" t="n">
        <f aca="false">ROUNDUP(W65,0)</f>
        <v>9796</v>
      </c>
      <c r="Y65" s="27" t="n">
        <f aca="false">V65-X65-S65</f>
        <v>1239</v>
      </c>
      <c r="Z65" s="26" t="n">
        <f aca="false">IF(Y65&lt;0,0,(ROUNDDOWN(Y65,0)))</f>
        <v>1239</v>
      </c>
      <c r="AA65" s="26" t="n">
        <v>0</v>
      </c>
      <c r="AB65" s="24" t="n">
        <f aca="false">($H$1*P65)*((($M65-$A65)-D65+1)/(($B$2-$B$1+1)))</f>
        <v>541.013698630137</v>
      </c>
      <c r="AC65" s="26" t="n">
        <f aca="false">ROUNDDOWN(AB65,0)</f>
        <v>541</v>
      </c>
      <c r="AD65" s="26" t="n">
        <v>0</v>
      </c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5.75" hidden="false" customHeight="false" outlineLevel="0" collapsed="false">
      <c r="A66" s="18" t="n">
        <v>42046</v>
      </c>
      <c r="B66" s="18" t="n">
        <v>42095</v>
      </c>
      <c r="C66" s="42" t="n">
        <v>0</v>
      </c>
      <c r="D66" s="42" t="n">
        <v>0</v>
      </c>
      <c r="E66" s="19" t="n">
        <v>35796</v>
      </c>
      <c r="F66" s="20" t="n">
        <v>18465</v>
      </c>
      <c r="G66" s="20" t="n">
        <v>0</v>
      </c>
      <c r="H66" s="20" t="n">
        <f aca="false">'ADD 14-15'!Q68</f>
        <v>0</v>
      </c>
      <c r="I66" s="22" t="s">
        <v>46</v>
      </c>
      <c r="J66" s="23" t="n">
        <v>205</v>
      </c>
      <c r="K66" s="22" t="s">
        <v>45</v>
      </c>
      <c r="L66" s="22" t="s">
        <v>42</v>
      </c>
      <c r="M66" s="19" t="n">
        <v>42080</v>
      </c>
      <c r="N66" s="0"/>
      <c r="O66" s="24" t="n">
        <f aca="false">IF(G66&gt;$H$3,$H$3,G66)</f>
        <v>0</v>
      </c>
      <c r="P66" s="37" t="n">
        <v>0.35</v>
      </c>
      <c r="Q66" s="24" t="n">
        <f aca="false">H66/((($B$2-$A66)-C66+1)/(($B$2-$B$1)+1))</f>
        <v>0</v>
      </c>
      <c r="R66" s="24" t="n">
        <f aca="false">Q66*(((B66-A66)-D66+1)/(($B$2-$B$1)+1))</f>
        <v>0</v>
      </c>
      <c r="S66" s="26" t="n">
        <f aca="false">ROUNDUP(R66,0)</f>
        <v>0</v>
      </c>
      <c r="T66" s="26" t="n">
        <v>0</v>
      </c>
      <c r="U66" s="27" t="n">
        <f aca="false">(F66-O66)*$P66</f>
        <v>6462.75</v>
      </c>
      <c r="V66" s="27" t="n">
        <f aca="false">ROUNDDOWN(U66,0)</f>
        <v>6462</v>
      </c>
      <c r="W66" s="27" t="n">
        <f aca="false">V66*(($A66-$B$1)+($B$2-B66)+D66)/(($B$2-$B$1+1))</f>
        <v>5576.79452054795</v>
      </c>
      <c r="X66" s="27" t="n">
        <f aca="false">ROUNDUP(W66,0)</f>
        <v>5577</v>
      </c>
      <c r="Y66" s="27" t="n">
        <f aca="false">V66-X66-S66</f>
        <v>885</v>
      </c>
      <c r="Z66" s="26" t="n">
        <f aca="false">IF(Y66&lt;0,0,(ROUNDDOWN(Y66,0)))</f>
        <v>885</v>
      </c>
      <c r="AA66" s="26" t="n">
        <v>0</v>
      </c>
      <c r="AB66" s="24" t="n">
        <f aca="false">($H$1*P66)*((($M66-$A66)-D66+1)/(($B$2-$B$1+1)))</f>
        <v>728.287671232877</v>
      </c>
      <c r="AC66" s="26" t="n">
        <f aca="false">ROUNDDOWN(AB66,0)</f>
        <v>728</v>
      </c>
      <c r="AD66" s="26" t="n">
        <v>0</v>
      </c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5.75" hidden="false" customHeight="false" outlineLevel="0" collapsed="false">
      <c r="A67" s="18" t="n">
        <v>42075</v>
      </c>
      <c r="B67" s="43" t="n">
        <v>42095</v>
      </c>
      <c r="C67" s="42" t="n">
        <v>0</v>
      </c>
      <c r="D67" s="42" t="n">
        <v>0</v>
      </c>
      <c r="E67" s="19" t="n">
        <v>40923</v>
      </c>
      <c r="F67" s="20" t="n">
        <v>87654</v>
      </c>
      <c r="G67" s="20" t="n">
        <v>10000</v>
      </c>
      <c r="H67" s="20" t="n">
        <f aca="false">'ADD 14-15'!Q69</f>
        <v>13</v>
      </c>
      <c r="I67" s="22" t="s">
        <v>46</v>
      </c>
      <c r="J67" s="23" t="n">
        <v>210</v>
      </c>
      <c r="K67" s="22" t="s">
        <v>45</v>
      </c>
      <c r="L67" s="22" t="s">
        <v>42</v>
      </c>
      <c r="M67" s="19" t="n">
        <v>42080</v>
      </c>
      <c r="N67" s="0"/>
      <c r="O67" s="24" t="n">
        <f aca="false">IF(G67&gt;$H$3,$H$3,G67)</f>
        <v>5000</v>
      </c>
      <c r="P67" s="37" t="n">
        <v>0.35</v>
      </c>
      <c r="Q67" s="24" t="n">
        <f aca="false">H67/((($B$2-$A67)-C67+1)/(($B$2-$B$1)+1))</f>
        <v>189.8</v>
      </c>
      <c r="R67" s="24" t="n">
        <f aca="false">Q67*(((B67-A67)-D67+1)/(($B$2-$B$1)+1))</f>
        <v>10.92</v>
      </c>
      <c r="S67" s="26" t="n">
        <f aca="false">ROUNDUP(R67,0)</f>
        <v>11</v>
      </c>
      <c r="T67" s="26" t="n">
        <v>0</v>
      </c>
      <c r="U67" s="27" t="n">
        <f aca="false">(F67-O67)*$P67</f>
        <v>28928.9</v>
      </c>
      <c r="V67" s="27" t="n">
        <f aca="false">ROUNDDOWN(U67,0)</f>
        <v>28928</v>
      </c>
      <c r="W67" s="27" t="n">
        <f aca="false">V67*(($A67-$B$1)+($B$2-B67)+D67)/(($B$2-$B$1+1))</f>
        <v>27263.6493150685</v>
      </c>
      <c r="X67" s="27" t="n">
        <f aca="false">ROUNDUP(W67,0)</f>
        <v>27264</v>
      </c>
      <c r="Y67" s="27" t="n">
        <f aca="false">V67-X67-S67</f>
        <v>1653</v>
      </c>
      <c r="Z67" s="26" t="n">
        <f aca="false">IF(Y67&lt;0,0,(ROUNDDOWN(Y67,0)))</f>
        <v>1653</v>
      </c>
      <c r="AA67" s="26" t="n">
        <v>0</v>
      </c>
      <c r="AB67" s="24" t="n">
        <f aca="false">($H$1*P67)*((($M67-$A67)-D67+1)/(($B$2-$B$1+1)))</f>
        <v>124.849315068493</v>
      </c>
      <c r="AC67" s="26" t="n">
        <f aca="false">ROUNDDOWN(AB67,0)</f>
        <v>124</v>
      </c>
      <c r="AD67" s="26" t="n">
        <v>0</v>
      </c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5.75" hidden="false" customHeight="false" outlineLevel="0" collapsed="false">
      <c r="A68" s="18" t="n">
        <v>42005</v>
      </c>
      <c r="B68" s="18" t="n">
        <v>42099</v>
      </c>
      <c r="C68" s="44" t="n">
        <v>0</v>
      </c>
      <c r="D68" s="44" t="n">
        <v>0</v>
      </c>
      <c r="E68" s="19" t="n">
        <v>40854</v>
      </c>
      <c r="F68" s="20" t="n">
        <v>22987</v>
      </c>
      <c r="G68" s="20" t="n">
        <v>0</v>
      </c>
      <c r="H68" s="20" t="n">
        <f aca="false">'ADD 14-15'!Q70</f>
        <v>0</v>
      </c>
      <c r="I68" s="22" t="s">
        <v>46</v>
      </c>
      <c r="J68" s="23" t="n">
        <v>215</v>
      </c>
      <c r="K68" s="22" t="s">
        <v>45</v>
      </c>
      <c r="L68" s="22" t="s">
        <v>42</v>
      </c>
      <c r="M68" s="19" t="n">
        <v>42084</v>
      </c>
      <c r="N68" s="0"/>
      <c r="O68" s="24" t="n">
        <f aca="false">IF(G68&gt;$H$3,$H$3,G68)</f>
        <v>0</v>
      </c>
      <c r="P68" s="37" t="n">
        <v>0.35</v>
      </c>
      <c r="Q68" s="24" t="n">
        <f aca="false">H68/((($B$2-$A68)-C68+1)/(($B$2-$B$1)+1))</f>
        <v>0</v>
      </c>
      <c r="R68" s="24" t="n">
        <f aca="false">Q68*(((B68-A68)-D68+1)/(($B$2-$B$1)+1))</f>
        <v>0</v>
      </c>
      <c r="S68" s="26" t="n">
        <f aca="false">ROUNDUP(R68,0)</f>
        <v>0</v>
      </c>
      <c r="T68" s="26" t="n">
        <v>0</v>
      </c>
      <c r="U68" s="27" t="n">
        <f aca="false">(F68-O68)*$P68</f>
        <v>8045.45</v>
      </c>
      <c r="V68" s="27" t="n">
        <f aca="false">ROUNDDOWN(U68,0)</f>
        <v>8045</v>
      </c>
      <c r="W68" s="27" t="n">
        <f aca="false">V68*(($A68-$B$1)+($B$2-B68)+D68)/(($B$2-$B$1+1))</f>
        <v>5951.09589041096</v>
      </c>
      <c r="X68" s="27" t="n">
        <f aca="false">ROUNDUP(W68,0)</f>
        <v>5952</v>
      </c>
      <c r="Y68" s="27" t="n">
        <f aca="false">V68-X68-S68</f>
        <v>2093</v>
      </c>
      <c r="Z68" s="26" t="n">
        <f aca="false">IF(Y68&lt;0,0,(ROUNDDOWN(Y68,0)))</f>
        <v>2093</v>
      </c>
      <c r="AA68" s="26" t="n">
        <v>0</v>
      </c>
      <c r="AB68" s="24" t="n">
        <f aca="false">($H$1*P68)*((($M68-$A68)-D68+1)/(($B$2-$B$1+1)))</f>
        <v>1664.65753424658</v>
      </c>
      <c r="AC68" s="26" t="n">
        <f aca="false">ROUNDDOWN(AB68,0)</f>
        <v>1664</v>
      </c>
      <c r="AD68" s="26" t="n">
        <v>0</v>
      </c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.75" hidden="false" customHeight="false" outlineLevel="0" collapsed="false">
      <c r="A69" s="18" t="n">
        <v>41856</v>
      </c>
      <c r="B69" s="18" t="n">
        <v>42068</v>
      </c>
      <c r="C69" s="42" t="n">
        <v>0</v>
      </c>
      <c r="D69" s="42" t="n">
        <v>0</v>
      </c>
      <c r="E69" s="28" t="n">
        <v>35797</v>
      </c>
      <c r="F69" s="20" t="n">
        <v>25446</v>
      </c>
      <c r="G69" s="20" t="n">
        <v>125</v>
      </c>
      <c r="H69" s="20" t="n">
        <f aca="false">'ADD 14-15'!Q71</f>
        <v>803</v>
      </c>
      <c r="I69" s="22" t="s">
        <v>40</v>
      </c>
      <c r="J69" s="23" t="n">
        <v>220</v>
      </c>
      <c r="K69" s="22" t="s">
        <v>45</v>
      </c>
      <c r="L69" s="22" t="s">
        <v>42</v>
      </c>
      <c r="M69" s="19" t="n">
        <v>42053</v>
      </c>
      <c r="N69" s="0"/>
      <c r="O69" s="24" t="n">
        <f aca="false">IF(G69&gt;$H$3,$H$3,G69)</f>
        <v>125</v>
      </c>
      <c r="P69" s="37" t="n">
        <v>0.35</v>
      </c>
      <c r="Q69" s="24" t="n">
        <f aca="false">H69/((($B$2-$A69)-C69+1)/(($B$2-$B$1)+1))</f>
        <v>1201.20901639344</v>
      </c>
      <c r="R69" s="24" t="n">
        <f aca="false">Q69*(((B69-A69)-D69+1)/(($B$2-$B$1)+1))</f>
        <v>700.979508196722</v>
      </c>
      <c r="S69" s="26" t="n">
        <f aca="false">ROUNDUP(R69,0)</f>
        <v>701</v>
      </c>
      <c r="T69" s="26" t="n">
        <v>0</v>
      </c>
      <c r="U69" s="27" t="n">
        <f aca="false">(F69-O69)*$P69</f>
        <v>8862.35</v>
      </c>
      <c r="V69" s="27" t="n">
        <f aca="false">ROUNDDOWN(U69,0)</f>
        <v>8862</v>
      </c>
      <c r="W69" s="27" t="n">
        <f aca="false">V69*(($A69-$B$1)+($B$2-B69)+D69)/(($B$2-$B$1+1))</f>
        <v>3690.47671232877</v>
      </c>
      <c r="X69" s="27" t="n">
        <f aca="false">ROUNDUP(W69,0)</f>
        <v>3691</v>
      </c>
      <c r="Y69" s="27" t="n">
        <f aca="false">V69-X69-S69</f>
        <v>4470</v>
      </c>
      <c r="Z69" s="26" t="n">
        <f aca="false">IF(Y69&lt;0,0,(ROUNDDOWN(Y69,0)))</f>
        <v>4470</v>
      </c>
      <c r="AA69" s="26" t="n">
        <v>0</v>
      </c>
      <c r="AB69" s="24" t="n">
        <f aca="false">($H$1*P69)*((($M69-$A69)-D69+1)/(($B$2-$B$1+1)))</f>
        <v>4120.02739726028</v>
      </c>
      <c r="AC69" s="26" t="n">
        <f aca="false">ROUNDDOWN(AB69,0)</f>
        <v>4120</v>
      </c>
      <c r="AD69" s="26" t="n">
        <v>0</v>
      </c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.75" hidden="false" customHeight="false" outlineLevel="0" collapsed="false">
      <c r="A70" s="18" t="n">
        <v>41888</v>
      </c>
      <c r="B70" s="43" t="n">
        <v>42054</v>
      </c>
      <c r="C70" s="42" t="n">
        <v>0</v>
      </c>
      <c r="D70" s="42" t="n">
        <v>0</v>
      </c>
      <c r="E70" s="28" t="n">
        <v>36161</v>
      </c>
      <c r="F70" s="20" t="n">
        <v>33656</v>
      </c>
      <c r="G70" s="20" t="n">
        <v>0</v>
      </c>
      <c r="H70" s="20" t="n">
        <f aca="false">'ADD 14-15'!Q72</f>
        <v>0</v>
      </c>
      <c r="I70" s="22" t="s">
        <v>46</v>
      </c>
      <c r="J70" s="23" t="n">
        <v>220</v>
      </c>
      <c r="K70" s="22" t="s">
        <v>45</v>
      </c>
      <c r="L70" s="22" t="s">
        <v>42</v>
      </c>
      <c r="M70" s="19" t="n">
        <v>42039</v>
      </c>
      <c r="N70" s="0"/>
      <c r="O70" s="24" t="n">
        <f aca="false">IF(G70&gt;$H$3,$H$3,G70)</f>
        <v>0</v>
      </c>
      <c r="P70" s="37" t="n">
        <v>0.35</v>
      </c>
      <c r="Q70" s="24" t="n">
        <f aca="false">H70/((($B$2-$A70)-C70+1)/(($B$2-$B$1)+1))</f>
        <v>0</v>
      </c>
      <c r="R70" s="24" t="n">
        <f aca="false">Q70*(((B70-A70)-D70+1)/(($B$2-$B$1)+1))</f>
        <v>0</v>
      </c>
      <c r="S70" s="26" t="n">
        <f aca="false">ROUNDUP(R70,0)</f>
        <v>0</v>
      </c>
      <c r="T70" s="26" t="n">
        <v>0</v>
      </c>
      <c r="U70" s="27" t="n">
        <f aca="false">(F70-O70)*$P70</f>
        <v>11779.6</v>
      </c>
      <c r="V70" s="27" t="n">
        <f aca="false">ROUNDDOWN(U70,0)</f>
        <v>11779</v>
      </c>
      <c r="W70" s="27" t="n">
        <f aca="false">V70*(($A70-$B$1)+($B$2-B70)+D70)/(($B$2-$B$1+1))</f>
        <v>6389.70410958904</v>
      </c>
      <c r="X70" s="27" t="n">
        <f aca="false">ROUNDUP(W70,0)</f>
        <v>6390</v>
      </c>
      <c r="Y70" s="27" t="n">
        <f aca="false">V70-X70-S70</f>
        <v>5389</v>
      </c>
      <c r="Z70" s="26" t="n">
        <f aca="false">IF(Y70&lt;0,0,(ROUNDDOWN(Y70,0)))</f>
        <v>5389</v>
      </c>
      <c r="AA70" s="26" t="n">
        <v>0</v>
      </c>
      <c r="AB70" s="24" t="n">
        <f aca="false">($H$1*P70)*((($M70-$A70)-D70+1)/(($B$2-$B$1+1)))</f>
        <v>3162.84931506849</v>
      </c>
      <c r="AC70" s="26" t="n">
        <f aca="false">ROUNDDOWN(AB70,0)</f>
        <v>3162</v>
      </c>
      <c r="AD70" s="26" t="n">
        <v>0</v>
      </c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5.75" hidden="false" customHeight="false" outlineLevel="0" collapsed="false">
      <c r="A71" s="18" t="n">
        <v>41761</v>
      </c>
      <c r="B71" s="18" t="n">
        <v>41954</v>
      </c>
      <c r="C71" s="44" t="n">
        <v>0</v>
      </c>
      <c r="D71" s="44" t="n">
        <v>0</v>
      </c>
      <c r="E71" s="19" t="n">
        <v>40854</v>
      </c>
      <c r="F71" s="20" t="n">
        <v>51423</v>
      </c>
      <c r="G71" s="20" t="n">
        <v>0</v>
      </c>
      <c r="H71" s="20" t="n">
        <f aca="false">'ADD 14-15'!Q73</f>
        <v>859</v>
      </c>
      <c r="I71" s="22" t="s">
        <v>40</v>
      </c>
      <c r="J71" s="23" t="n">
        <v>151</v>
      </c>
      <c r="K71" s="22" t="s">
        <v>45</v>
      </c>
      <c r="L71" s="22" t="s">
        <v>42</v>
      </c>
      <c r="M71" s="19" t="n">
        <v>41939</v>
      </c>
      <c r="N71" s="0"/>
      <c r="O71" s="24" t="n">
        <f aca="false">IF(G71&gt;$H$3,$H$3,G71)</f>
        <v>0</v>
      </c>
      <c r="P71" s="37" t="n">
        <v>0.23</v>
      </c>
      <c r="Q71" s="24" t="n">
        <f aca="false">H71/((($B$2-$A71)-C71+1)/(($B$2-$B$1)+1))</f>
        <v>924.882005899705</v>
      </c>
      <c r="R71" s="24" t="n">
        <f aca="false">Q71*(((B71-A71)-D71+1)/(($B$2-$B$1)+1))</f>
        <v>491.581120943953</v>
      </c>
      <c r="S71" s="26" t="n">
        <f aca="false">ROUNDUP(R71,0)</f>
        <v>492</v>
      </c>
      <c r="T71" s="26" t="n">
        <v>0</v>
      </c>
      <c r="U71" s="27" t="n">
        <f aca="false">(F71-O71)*$P71</f>
        <v>11827.29</v>
      </c>
      <c r="V71" s="27" t="n">
        <f aca="false">ROUNDDOWN(U71,0)</f>
        <v>11827</v>
      </c>
      <c r="W71" s="27" t="n">
        <f aca="false">V71*(($A71-$B$1)+($B$2-B71)+D71)/(($B$2-$B$1+1))</f>
        <v>5540.86849315069</v>
      </c>
      <c r="X71" s="27" t="n">
        <f aca="false">ROUNDUP(W71,0)</f>
        <v>5541</v>
      </c>
      <c r="Y71" s="27" t="n">
        <f aca="false">V71-X71-S71</f>
        <v>5794</v>
      </c>
      <c r="Z71" s="26" t="n">
        <f aca="false">IF(Y71&lt;0,0,(ROUNDDOWN(Y71,0)))</f>
        <v>5794</v>
      </c>
      <c r="AA71" s="26" t="n">
        <v>0</v>
      </c>
      <c r="AB71" s="24" t="n">
        <f aca="false">($H$1*P71)*((($M71-$A71)-D71+1)/(($B$2-$B$1+1)))</f>
        <v>2447.64109589041</v>
      </c>
      <c r="AC71" s="26" t="n">
        <f aca="false">ROUNDDOWN(AB71,0)</f>
        <v>2447</v>
      </c>
      <c r="AD71" s="26" t="n">
        <v>0</v>
      </c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.75" hidden="false" customHeight="false" outlineLevel="0" collapsed="false">
      <c r="A72" s="18" t="n">
        <v>41793</v>
      </c>
      <c r="B72" s="18" t="n">
        <v>41943</v>
      </c>
      <c r="C72" s="42" t="n">
        <v>0</v>
      </c>
      <c r="D72" s="42" t="n">
        <v>0</v>
      </c>
      <c r="E72" s="19" t="n">
        <v>35796</v>
      </c>
      <c r="F72" s="20" t="n">
        <v>67545</v>
      </c>
      <c r="G72" s="20" t="n">
        <v>33</v>
      </c>
      <c r="H72" s="20" t="n">
        <f aca="false">'ADD 14-15'!Q74</f>
        <v>505</v>
      </c>
      <c r="I72" s="22" t="s">
        <v>46</v>
      </c>
      <c r="J72" s="23" t="n">
        <v>151</v>
      </c>
      <c r="K72" s="22" t="s">
        <v>45</v>
      </c>
      <c r="L72" s="22" t="s">
        <v>42</v>
      </c>
      <c r="M72" s="19" t="n">
        <v>41928</v>
      </c>
      <c r="N72" s="0"/>
      <c r="O72" s="24" t="n">
        <f aca="false">IF(G72&gt;$H$3,$H$3,G72)</f>
        <v>33</v>
      </c>
      <c r="P72" s="37" t="n">
        <v>0.26</v>
      </c>
      <c r="Q72" s="24" t="n">
        <f aca="false">H72/((($B$2-$A72)-C72+1)/(($B$2-$B$1)+1))</f>
        <v>600.407166123779</v>
      </c>
      <c r="R72" s="24" t="n">
        <f aca="false">Q72*(((B72-A72)-D72+1)/(($B$2-$B$1)+1))</f>
        <v>248.387622149837</v>
      </c>
      <c r="S72" s="26" t="n">
        <f aca="false">ROUNDUP(R72,0)</f>
        <v>249</v>
      </c>
      <c r="T72" s="26" t="n">
        <v>0</v>
      </c>
      <c r="U72" s="27" t="n">
        <f aca="false">(F72-O72)*$P72</f>
        <v>17553.12</v>
      </c>
      <c r="V72" s="27" t="n">
        <f aca="false">ROUNDDOWN(U72,0)</f>
        <v>17553</v>
      </c>
      <c r="W72" s="27" t="n">
        <f aca="false">V72*(($A72-$B$1)+($B$2-B72)+D72)/(($B$2-$B$1+1))</f>
        <v>10291.3479452055</v>
      </c>
      <c r="X72" s="27" t="n">
        <f aca="false">ROUNDUP(W72,0)</f>
        <v>10292</v>
      </c>
      <c r="Y72" s="27" t="n">
        <f aca="false">V72-X72-S72</f>
        <v>7012</v>
      </c>
      <c r="Z72" s="26" t="n">
        <f aca="false">IF(Y72&lt;0,0,(ROUNDDOWN(Y72,0)))</f>
        <v>7012</v>
      </c>
      <c r="AA72" s="26" t="n">
        <v>0</v>
      </c>
      <c r="AB72" s="24" t="n">
        <f aca="false">($H$1*P72)*((($M72-$A72)-D72+1)/(($B$2-$B$1+1)))</f>
        <v>2102.22465753425</v>
      </c>
      <c r="AC72" s="26" t="n">
        <f aca="false">ROUNDDOWN(AB72,0)</f>
        <v>2102</v>
      </c>
      <c r="AD72" s="26" t="n">
        <v>0</v>
      </c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.75" hidden="false" customHeight="false" outlineLevel="0" collapsed="false">
      <c r="A73" s="18" t="n">
        <v>41761</v>
      </c>
      <c r="B73" s="43" t="n">
        <v>41954</v>
      </c>
      <c r="C73" s="42" t="n">
        <v>0</v>
      </c>
      <c r="D73" s="42" t="n">
        <v>0</v>
      </c>
      <c r="E73" s="28" t="n">
        <v>35797</v>
      </c>
      <c r="F73" s="20" t="n">
        <v>25446</v>
      </c>
      <c r="G73" s="20" t="n">
        <v>0</v>
      </c>
      <c r="H73" s="20" t="n">
        <f aca="false">'ADD 14-15'!Q75</f>
        <v>1004</v>
      </c>
      <c r="I73" s="22" t="s">
        <v>40</v>
      </c>
      <c r="J73" s="23" t="n">
        <v>154</v>
      </c>
      <c r="K73" s="22" t="s">
        <v>45</v>
      </c>
      <c r="L73" s="22" t="s">
        <v>42</v>
      </c>
      <c r="M73" s="19" t="n">
        <v>41939</v>
      </c>
      <c r="N73" s="0"/>
      <c r="O73" s="24" t="n">
        <f aca="false">IF(G73&gt;$H$3,$H$3,G73)</f>
        <v>0</v>
      </c>
      <c r="P73" s="37" t="n">
        <v>0.23</v>
      </c>
      <c r="Q73" s="24" t="n">
        <f aca="false">H73/((($B$2-$A73)-C73+1)/(($B$2-$B$1)+1))</f>
        <v>1081.00294985251</v>
      </c>
      <c r="R73" s="24" t="n">
        <f aca="false">Q73*(((B73-A73)-D73+1)/(($B$2-$B$1)+1))</f>
        <v>574.560471976401</v>
      </c>
      <c r="S73" s="26" t="n">
        <f aca="false">ROUNDUP(R73,0)</f>
        <v>575</v>
      </c>
      <c r="T73" s="26" t="n">
        <v>0</v>
      </c>
      <c r="U73" s="27" t="n">
        <f aca="false">(F73-O73)*$P73</f>
        <v>5852.58</v>
      </c>
      <c r="V73" s="27" t="n">
        <f aca="false">ROUNDDOWN(U73,0)</f>
        <v>5852</v>
      </c>
      <c r="W73" s="27" t="n">
        <f aca="false">V73*(($A73-$B$1)+($B$2-B73)+D73)/(($B$2-$B$1+1))</f>
        <v>2741.62191780822</v>
      </c>
      <c r="X73" s="27" t="n">
        <f aca="false">ROUNDUP(W73,0)</f>
        <v>2742</v>
      </c>
      <c r="Y73" s="27" t="n">
        <f aca="false">V73-X73-S73</f>
        <v>2535</v>
      </c>
      <c r="Z73" s="26" t="n">
        <f aca="false">IF(Y73&lt;0,0,(ROUNDDOWN(Y73,0)))</f>
        <v>2535</v>
      </c>
      <c r="AA73" s="26" t="n">
        <v>0</v>
      </c>
      <c r="AB73" s="24" t="n">
        <f aca="false">($H$1*P73)*((($M73-$A73)-D73+1)/(($B$2-$B$1+1)))</f>
        <v>2447.64109589041</v>
      </c>
      <c r="AC73" s="26" t="n">
        <f aca="false">ROUNDDOWN(AB73,0)</f>
        <v>2447</v>
      </c>
      <c r="AD73" s="26" t="n">
        <v>0</v>
      </c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.75" hidden="false" customHeight="false" outlineLevel="0" collapsed="false">
      <c r="A74" s="18" t="n">
        <v>41793</v>
      </c>
      <c r="B74" s="18" t="n">
        <v>41943</v>
      </c>
      <c r="C74" s="42" t="n">
        <v>0</v>
      </c>
      <c r="D74" s="42" t="n">
        <v>0</v>
      </c>
      <c r="E74" s="28" t="n">
        <v>36161</v>
      </c>
      <c r="F74" s="20" t="n">
        <v>33656</v>
      </c>
      <c r="G74" s="20" t="n">
        <v>0</v>
      </c>
      <c r="H74" s="20" t="n">
        <f aca="false">'ADD 14-15'!Q76</f>
        <v>0</v>
      </c>
      <c r="I74" s="22" t="s">
        <v>46</v>
      </c>
      <c r="J74" s="23" t="n">
        <v>154</v>
      </c>
      <c r="K74" s="22" t="s">
        <v>45</v>
      </c>
      <c r="L74" s="22" t="s">
        <v>42</v>
      </c>
      <c r="M74" s="19" t="n">
        <v>41928</v>
      </c>
      <c r="N74" s="0"/>
      <c r="O74" s="24" t="n">
        <f aca="false">IF(G74&gt;$H$3,$H$3,G74)</f>
        <v>0</v>
      </c>
      <c r="P74" s="37" t="n">
        <v>0.26</v>
      </c>
      <c r="Q74" s="24" t="n">
        <f aca="false">H74/((($B$2-$A74)-C74+1)/(($B$2-$B$1)+1))</f>
        <v>0</v>
      </c>
      <c r="R74" s="24" t="n">
        <f aca="false">Q74*(((B74-A74)-D74+1)/(($B$2-$B$1)+1))</f>
        <v>0</v>
      </c>
      <c r="S74" s="26" t="n">
        <f aca="false">ROUNDUP(R74,0)</f>
        <v>0</v>
      </c>
      <c r="T74" s="26" t="n">
        <v>0</v>
      </c>
      <c r="U74" s="27" t="n">
        <f aca="false">(F74-O74)*$P74</f>
        <v>8750.56</v>
      </c>
      <c r="V74" s="27" t="n">
        <f aca="false">ROUNDDOWN(U74,0)</f>
        <v>8750</v>
      </c>
      <c r="W74" s="27" t="n">
        <f aca="false">V74*(($A74-$B$1)+($B$2-B74)+D74)/(($B$2-$B$1+1))</f>
        <v>5130.13698630137</v>
      </c>
      <c r="X74" s="27" t="n">
        <f aca="false">ROUNDUP(W74,0)</f>
        <v>5131</v>
      </c>
      <c r="Y74" s="27" t="n">
        <f aca="false">V74-X74-S74</f>
        <v>3619</v>
      </c>
      <c r="Z74" s="26" t="n">
        <f aca="false">IF(Y74&lt;0,0,(ROUNDDOWN(Y74,0)))</f>
        <v>3619</v>
      </c>
      <c r="AA74" s="26" t="n">
        <v>0</v>
      </c>
      <c r="AB74" s="24" t="n">
        <f aca="false">($H$1*P74)*((($M74-$A74)-D74+1)/(($B$2-$B$1+1)))</f>
        <v>2102.22465753425</v>
      </c>
      <c r="AC74" s="26" t="n">
        <f aca="false">ROUNDDOWN(AB74,0)</f>
        <v>2102</v>
      </c>
      <c r="AD74" s="26" t="n">
        <v>0</v>
      </c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.75" hidden="false" customHeight="false" outlineLevel="0" collapsed="false">
      <c r="A75" s="18" t="n">
        <v>41735</v>
      </c>
      <c r="B75" s="18" t="n">
        <v>42054</v>
      </c>
      <c r="C75" s="44" t="n">
        <v>0</v>
      </c>
      <c r="D75" s="44" t="n">
        <v>0</v>
      </c>
      <c r="E75" s="19" t="n">
        <v>40854</v>
      </c>
      <c r="F75" s="20" t="n">
        <v>44876</v>
      </c>
      <c r="G75" s="20" t="n">
        <v>99</v>
      </c>
      <c r="H75" s="20" t="n">
        <f aca="false">'ADD 14-15'!Q77</f>
        <v>0</v>
      </c>
      <c r="I75" s="22" t="s">
        <v>47</v>
      </c>
      <c r="J75" s="23"/>
      <c r="K75" s="22"/>
      <c r="L75" s="22" t="s">
        <v>42</v>
      </c>
      <c r="M75" s="19" t="n">
        <v>42039</v>
      </c>
      <c r="N75" s="0"/>
      <c r="O75" s="24" t="n">
        <f aca="false">IF(G75&gt;$H$3,$H$3,G75)</f>
        <v>99</v>
      </c>
      <c r="P75" s="37" t="n">
        <v>0</v>
      </c>
      <c r="Q75" s="24" t="n">
        <f aca="false">H75/((($B$2-$A75)-C75+1)/(($B$2-$B$1)+1))</f>
        <v>0</v>
      </c>
      <c r="R75" s="24" t="n">
        <f aca="false">Q75*(((B75-A75)-D75+1)/(($B$2-$B$1)+1))</f>
        <v>0</v>
      </c>
      <c r="S75" s="26" t="n">
        <f aca="false">ROUNDUP(R75,0)</f>
        <v>0</v>
      </c>
      <c r="T75" s="26" t="n">
        <v>0</v>
      </c>
      <c r="U75" s="27" t="n">
        <f aca="false">(F75-O75)*$P75</f>
        <v>0</v>
      </c>
      <c r="V75" s="27" t="n">
        <f aca="false">ROUNDDOWN(U75,0)</f>
        <v>0</v>
      </c>
      <c r="W75" s="27" t="n">
        <f aca="false">V75*(($A75-$B$1)+($B$2-B75)+D75)/(($B$2-$B$1+1))</f>
        <v>0</v>
      </c>
      <c r="X75" s="27" t="n">
        <f aca="false">ROUNDUP(W75,0)</f>
        <v>0</v>
      </c>
      <c r="Y75" s="27" t="n">
        <f aca="false">V75-X75-S75</f>
        <v>0</v>
      </c>
      <c r="Z75" s="26" t="n">
        <f aca="false">IF(Y75&lt;0,0,(ROUNDDOWN(Y75,0)))</f>
        <v>0</v>
      </c>
      <c r="AA75" s="26" t="n">
        <v>0</v>
      </c>
      <c r="AB75" s="24" t="n">
        <f aca="false">($H$1*P75)*((($M75-$A75)-D75+1)/(($B$2-$B$1+1)))</f>
        <v>0</v>
      </c>
      <c r="AC75" s="26" t="n">
        <f aca="false">ROUNDDOWN(AB75,0)</f>
        <v>0</v>
      </c>
      <c r="AD75" s="26" t="n">
        <v>0</v>
      </c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.75" hidden="false" customHeight="false" outlineLevel="0" collapsed="false">
      <c r="A76" s="18" t="n">
        <v>41761</v>
      </c>
      <c r="B76" s="43" t="n">
        <v>41954</v>
      </c>
      <c r="C76" s="44" t="n">
        <v>0</v>
      </c>
      <c r="D76" s="44" t="n">
        <v>0</v>
      </c>
      <c r="E76" s="28" t="n">
        <v>35797</v>
      </c>
      <c r="F76" s="20" t="n">
        <v>25446</v>
      </c>
      <c r="G76" s="20" t="n">
        <v>0</v>
      </c>
      <c r="H76" s="20" t="n">
        <f aca="false">'ADD 14-15'!Q78</f>
        <v>168</v>
      </c>
      <c r="I76" s="22" t="s">
        <v>40</v>
      </c>
      <c r="J76" s="23"/>
      <c r="K76" s="22" t="s">
        <v>41</v>
      </c>
      <c r="L76" s="22" t="s">
        <v>42</v>
      </c>
      <c r="M76" s="19" t="n">
        <v>41939</v>
      </c>
      <c r="N76" s="0"/>
      <c r="O76" s="24" t="n">
        <f aca="false">IF(G76&gt;$H$3,$H$3,G76)</f>
        <v>0</v>
      </c>
      <c r="P76" s="37" t="n">
        <v>0.15</v>
      </c>
      <c r="Q76" s="24" t="n">
        <f aca="false">H76/((($B$2-$A76)-C76+1)/(($B$2-$B$1)+1))</f>
        <v>180.884955752212</v>
      </c>
      <c r="R76" s="24" t="n">
        <f aca="false">Q76*(((B76-A76)-D76+1)/(($B$2-$B$1)+1))</f>
        <v>96.141592920354</v>
      </c>
      <c r="S76" s="26" t="n">
        <f aca="false">ROUNDUP(R76,0)</f>
        <v>97</v>
      </c>
      <c r="T76" s="26" t="n">
        <v>0</v>
      </c>
      <c r="U76" s="27" t="n">
        <f aca="false">(F76-O76)*$P76</f>
        <v>3816.9</v>
      </c>
      <c r="V76" s="27" t="n">
        <f aca="false">ROUNDDOWN(U76,0)</f>
        <v>3816</v>
      </c>
      <c r="W76" s="27" t="n">
        <f aca="false">V76*(($A76-$B$1)+($B$2-B76)+D76)/(($B$2-$B$1+1))</f>
        <v>1787.7698630137</v>
      </c>
      <c r="X76" s="27" t="n">
        <f aca="false">ROUNDUP(W76,0)</f>
        <v>1788</v>
      </c>
      <c r="Y76" s="27" t="n">
        <f aca="false">V76-X76-S76</f>
        <v>1931</v>
      </c>
      <c r="Z76" s="26" t="n">
        <f aca="false">IF(Y76&lt;0,0,(ROUNDDOWN(Y76,0)))</f>
        <v>1931</v>
      </c>
      <c r="AA76" s="26" t="n">
        <v>0</v>
      </c>
      <c r="AB76" s="24" t="n">
        <f aca="false">($H$1*P76)*((($M76-$A76)-D76+1)/(($B$2-$B$1+1)))</f>
        <v>1596.28767123288</v>
      </c>
      <c r="AC76" s="26" t="n">
        <f aca="false">ROUNDDOWN(AB76,0)</f>
        <v>1596</v>
      </c>
      <c r="AD76" s="26" t="n">
        <v>0</v>
      </c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5.75" hidden="false" customHeight="false" outlineLevel="0" collapsed="false">
      <c r="A77" s="18" t="n">
        <v>41793</v>
      </c>
      <c r="B77" s="18" t="n">
        <v>41943</v>
      </c>
      <c r="C77" s="42" t="n">
        <v>0</v>
      </c>
      <c r="D77" s="42" t="n">
        <v>0</v>
      </c>
      <c r="E77" s="28" t="n">
        <v>36161</v>
      </c>
      <c r="F77" s="20" t="n">
        <v>33656</v>
      </c>
      <c r="G77" s="20" t="n">
        <v>372</v>
      </c>
      <c r="H77" s="20" t="n">
        <f aca="false">'ADD 14-15'!Q79</f>
        <v>0</v>
      </c>
      <c r="I77" s="22" t="s">
        <v>40</v>
      </c>
      <c r="J77" s="23"/>
      <c r="K77" s="22" t="s">
        <v>44</v>
      </c>
      <c r="L77" s="22" t="s">
        <v>42</v>
      </c>
      <c r="M77" s="19" t="n">
        <v>41928</v>
      </c>
      <c r="N77" s="0"/>
      <c r="O77" s="24" t="n">
        <f aca="false">IF(G77&gt;$H$3,$H$3,G77)</f>
        <v>372</v>
      </c>
      <c r="P77" s="37" t="n">
        <v>0.25</v>
      </c>
      <c r="Q77" s="24" t="n">
        <f aca="false">H77/((($B$2-$A77)-C77+1)/(($B$2-$B$1)+1))</f>
        <v>0</v>
      </c>
      <c r="R77" s="24" t="n">
        <f aca="false">Q77*(((B77-A77)-D77+1)/(($B$2-$B$1)+1))</f>
        <v>0</v>
      </c>
      <c r="S77" s="26" t="n">
        <f aca="false">ROUNDUP(R77,0)</f>
        <v>0</v>
      </c>
      <c r="T77" s="26" t="n">
        <v>0</v>
      </c>
      <c r="U77" s="27" t="n">
        <f aca="false">(F77-O77)*$P77</f>
        <v>8321</v>
      </c>
      <c r="V77" s="27" t="n">
        <f aca="false">ROUNDDOWN(U77,0)</f>
        <v>8321</v>
      </c>
      <c r="W77" s="27" t="n">
        <f aca="false">V77*(($A77-$B$1)+($B$2-B77)+D77)/(($B$2-$B$1+1))</f>
        <v>4878.61369863014</v>
      </c>
      <c r="X77" s="27" t="n">
        <f aca="false">ROUNDUP(W77,0)</f>
        <v>4879</v>
      </c>
      <c r="Y77" s="27" t="n">
        <f aca="false">V77-X77-S77</f>
        <v>3442</v>
      </c>
      <c r="Z77" s="26" t="n">
        <f aca="false">IF(Y77&lt;0,0,(ROUNDDOWN(Y77,0)))</f>
        <v>3442</v>
      </c>
      <c r="AA77" s="26" t="n">
        <v>0</v>
      </c>
      <c r="AB77" s="24" t="n">
        <f aca="false">($H$1*P77)*((($M77-$A77)-D77+1)/(($B$2-$B$1+1)))</f>
        <v>2021.3698630137</v>
      </c>
      <c r="AC77" s="26" t="n">
        <f aca="false">ROUNDDOWN(AB77,0)</f>
        <v>2021</v>
      </c>
      <c r="AD77" s="26" t="n">
        <v>0</v>
      </c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5.75" hidden="false" customHeight="false" outlineLevel="0" collapsed="false">
      <c r="A78" s="18" t="n">
        <v>41824</v>
      </c>
      <c r="B78" s="18" t="n">
        <v>42019</v>
      </c>
      <c r="C78" s="44" t="n">
        <v>0</v>
      </c>
      <c r="D78" s="44" t="n">
        <v>0</v>
      </c>
      <c r="E78" s="19" t="n">
        <v>41275</v>
      </c>
      <c r="F78" s="20" t="n">
        <v>51423</v>
      </c>
      <c r="G78" s="20" t="n">
        <v>123</v>
      </c>
      <c r="H78" s="20" t="n">
        <f aca="false">'ADD 14-15'!Q80</f>
        <v>908</v>
      </c>
      <c r="I78" s="22" t="s">
        <v>40</v>
      </c>
      <c r="J78" s="23"/>
      <c r="K78" s="22" t="s">
        <v>48</v>
      </c>
      <c r="L78" s="22" t="s">
        <v>42</v>
      </c>
      <c r="M78" s="19" t="n">
        <v>42004</v>
      </c>
      <c r="N78" s="0"/>
      <c r="O78" s="24" t="n">
        <f aca="false">IF(G78&gt;$H$3,$H$3,G78)</f>
        <v>123</v>
      </c>
      <c r="P78" s="37" t="n">
        <v>0.35</v>
      </c>
      <c r="Q78" s="24" t="n">
        <f aca="false">H78/((($B$2-$A78)-C78+1)/(($B$2-$B$1)+1))</f>
        <v>1200.79710144928</v>
      </c>
      <c r="R78" s="24" t="n">
        <f aca="false">Q78*(((B78-A78)-D78+1)/(($B$2-$B$1)+1))</f>
        <v>644.811594202899</v>
      </c>
      <c r="S78" s="26" t="n">
        <f aca="false">ROUNDUP(R78,0)</f>
        <v>645</v>
      </c>
      <c r="T78" s="26" t="n">
        <v>0</v>
      </c>
      <c r="U78" s="27" t="n">
        <f aca="false">(F78-O78)*$P78</f>
        <v>17955</v>
      </c>
      <c r="V78" s="27" t="n">
        <f aca="false">ROUNDDOWN(U78,0)</f>
        <v>17955</v>
      </c>
      <c r="W78" s="27" t="n">
        <f aca="false">V78*(($A78-$B$1)+($B$2-B78)+D78)/(($B$2-$B$1+1))</f>
        <v>8313.41095890411</v>
      </c>
      <c r="X78" s="27" t="n">
        <f aca="false">ROUNDUP(W78,0)</f>
        <v>8314</v>
      </c>
      <c r="Y78" s="27" t="n">
        <f aca="false">V78-X78-S78</f>
        <v>8996</v>
      </c>
      <c r="Z78" s="26" t="n">
        <f aca="false">IF(Y78&lt;0,0,(ROUNDDOWN(Y78,0)))</f>
        <v>8996</v>
      </c>
      <c r="AA78" s="26" t="n">
        <v>0</v>
      </c>
      <c r="AB78" s="24" t="n">
        <f aca="false">($H$1*P78)*((($M78-$A78)-D78+1)/(($B$2-$B$1+1)))</f>
        <v>3766.28767123288</v>
      </c>
      <c r="AC78" s="26" t="n">
        <f aca="false">ROUNDDOWN(AB78,0)</f>
        <v>3766</v>
      </c>
      <c r="AD78" s="26" t="n">
        <v>0</v>
      </c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5.75" hidden="false" customHeight="false" outlineLevel="0" collapsed="false">
      <c r="A79" s="18" t="n">
        <v>41856</v>
      </c>
      <c r="B79" s="43" t="n">
        <v>42068</v>
      </c>
      <c r="C79" s="42" t="n">
        <v>0</v>
      </c>
      <c r="D79" s="42" t="n">
        <v>0</v>
      </c>
      <c r="E79" s="19" t="n">
        <v>41275</v>
      </c>
      <c r="F79" s="20" t="n">
        <v>67545</v>
      </c>
      <c r="G79" s="20" t="n">
        <v>99</v>
      </c>
      <c r="H79" s="20" t="n">
        <f aca="false">'ADD 14-15'!Q81</f>
        <v>0</v>
      </c>
      <c r="I79" s="22" t="s">
        <v>46</v>
      </c>
      <c r="J79" s="23"/>
      <c r="K79" s="22" t="s">
        <v>41</v>
      </c>
      <c r="L79" s="22" t="s">
        <v>42</v>
      </c>
      <c r="M79" s="19" t="n">
        <v>42053</v>
      </c>
      <c r="N79" s="0"/>
      <c r="O79" s="24" t="n">
        <f aca="false">IF(G79&gt;$H$3,$H$3,G79)</f>
        <v>99</v>
      </c>
      <c r="P79" s="37" t="n">
        <v>0.18</v>
      </c>
      <c r="Q79" s="24" t="n">
        <f aca="false">H79/((($B$2-$A79)-C79+1)/(($B$2-$B$1)+1))</f>
        <v>0</v>
      </c>
      <c r="R79" s="24" t="n">
        <f aca="false">Q79*(((B79-A79)-D79+1)/(($B$2-$B$1)+1))</f>
        <v>0</v>
      </c>
      <c r="S79" s="26" t="n">
        <f aca="false">ROUNDUP(R79,0)</f>
        <v>0</v>
      </c>
      <c r="T79" s="26" t="n">
        <v>0</v>
      </c>
      <c r="U79" s="27" t="n">
        <f aca="false">(F79-O79)*$P79</f>
        <v>12140.28</v>
      </c>
      <c r="V79" s="27" t="n">
        <f aca="false">ROUNDDOWN(U79,0)</f>
        <v>12140</v>
      </c>
      <c r="W79" s="27" t="n">
        <f aca="false">V79*(($A79-$B$1)+($B$2-B79)+D79)/(($B$2-$B$1+1))</f>
        <v>5055.56164383562</v>
      </c>
      <c r="X79" s="27" t="n">
        <f aca="false">ROUNDUP(W79,0)</f>
        <v>5056</v>
      </c>
      <c r="Y79" s="27" t="n">
        <f aca="false">V79-X79-S79</f>
        <v>7084</v>
      </c>
      <c r="Z79" s="26" t="n">
        <f aca="false">IF(Y79&lt;0,0,(ROUNDDOWN(Y79,0)))</f>
        <v>7084</v>
      </c>
      <c r="AA79" s="26" t="n">
        <v>0</v>
      </c>
      <c r="AB79" s="24" t="n">
        <f aca="false">($H$1*P79)*((($M79-$A79)-D79+1)/(($B$2-$B$1+1)))</f>
        <v>2118.87123287671</v>
      </c>
      <c r="AC79" s="26" t="n">
        <f aca="false">ROUNDDOWN(AB79,0)</f>
        <v>2118</v>
      </c>
      <c r="AD79" s="26" t="n">
        <v>0</v>
      </c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5.75" hidden="false" customHeight="false" outlineLevel="0" collapsed="false">
      <c r="A80" s="18" t="n">
        <v>41888</v>
      </c>
      <c r="B80" s="18" t="n">
        <v>42054</v>
      </c>
      <c r="C80" s="42" t="n">
        <v>0</v>
      </c>
      <c r="D80" s="42" t="n">
        <v>0</v>
      </c>
      <c r="E80" s="19" t="n">
        <v>41275</v>
      </c>
      <c r="F80" s="20" t="n">
        <v>44765</v>
      </c>
      <c r="G80" s="20" t="n">
        <v>5456</v>
      </c>
      <c r="H80" s="20" t="n">
        <f aca="false">'ADD 14-15'!Q82</f>
        <v>105</v>
      </c>
      <c r="I80" s="22" t="s">
        <v>46</v>
      </c>
      <c r="J80" s="23"/>
      <c r="K80" s="22" t="s">
        <v>44</v>
      </c>
      <c r="L80" s="22" t="s">
        <v>42</v>
      </c>
      <c r="M80" s="19" t="n">
        <v>42039</v>
      </c>
      <c r="N80" s="0"/>
      <c r="O80" s="24" t="n">
        <f aca="false">IF(G80&gt;$H$3,$H$3,G80)</f>
        <v>5000</v>
      </c>
      <c r="P80" s="37" t="n">
        <v>0.28</v>
      </c>
      <c r="Q80" s="24" t="n">
        <f aca="false">H80/((($B$2-$A80)-C80+1)/(($B$2-$B$1)+1))</f>
        <v>180.778301886792</v>
      </c>
      <c r="R80" s="24" t="n">
        <f aca="false">Q80*(((B80-A80)-D80+1)/(($B$2-$B$1)+1))</f>
        <v>82.7122641509434</v>
      </c>
      <c r="S80" s="26" t="n">
        <f aca="false">ROUNDUP(R80,0)</f>
        <v>83</v>
      </c>
      <c r="T80" s="26" t="n">
        <v>0</v>
      </c>
      <c r="U80" s="27" t="n">
        <f aca="false">(F80-O80)*$P80</f>
        <v>11134.2</v>
      </c>
      <c r="V80" s="27" t="n">
        <f aca="false">ROUNDDOWN(U80,0)</f>
        <v>11134</v>
      </c>
      <c r="W80" s="27" t="n">
        <f aca="false">V80*(($A80-$B$1)+($B$2-B80)+D80)/(($B$2-$B$1+1))</f>
        <v>6039.81369863014</v>
      </c>
      <c r="X80" s="27" t="n">
        <f aca="false">ROUNDUP(W80,0)</f>
        <v>6040</v>
      </c>
      <c r="Y80" s="27" t="n">
        <f aca="false">V80-X80-S80</f>
        <v>5011</v>
      </c>
      <c r="Z80" s="26" t="n">
        <f aca="false">IF(Y80&lt;0,0,(ROUNDDOWN(Y80,0)))</f>
        <v>5011</v>
      </c>
      <c r="AA80" s="26" t="n">
        <v>0</v>
      </c>
      <c r="AB80" s="24" t="n">
        <f aca="false">($H$1*P80)*((($M80-$A80)-D80+1)/(($B$2-$B$1+1)))</f>
        <v>2530.2794520548</v>
      </c>
      <c r="AC80" s="26" t="n">
        <f aca="false">ROUNDDOWN(AB80,0)</f>
        <v>2530</v>
      </c>
      <c r="AD80" s="26" t="n">
        <v>0</v>
      </c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.75" hidden="false" customHeight="false" outlineLevel="0" collapsed="false">
      <c r="A81" s="18" t="n">
        <v>41919</v>
      </c>
      <c r="B81" s="18" t="n">
        <v>42095</v>
      </c>
      <c r="C81" s="42" t="n">
        <v>0</v>
      </c>
      <c r="D81" s="42" t="n">
        <v>0</v>
      </c>
      <c r="E81" s="28" t="n">
        <v>35797</v>
      </c>
      <c r="F81" s="20" t="n">
        <v>51423</v>
      </c>
      <c r="G81" s="20" t="n">
        <v>0</v>
      </c>
      <c r="H81" s="20" t="n">
        <f aca="false">'ADD 14-15'!Q83</f>
        <v>0</v>
      </c>
      <c r="I81" s="22" t="s">
        <v>46</v>
      </c>
      <c r="J81" s="23"/>
      <c r="K81" s="22" t="s">
        <v>48</v>
      </c>
      <c r="L81" s="22" t="s">
        <v>42</v>
      </c>
      <c r="M81" s="19" t="n">
        <v>42080</v>
      </c>
      <c r="N81" s="0"/>
      <c r="O81" s="24" t="n">
        <f aca="false">IF(G81&gt;$H$3,$H$3,G81)</f>
        <v>0</v>
      </c>
      <c r="P81" s="37" t="n">
        <v>0.35</v>
      </c>
      <c r="Q81" s="24" t="n">
        <f aca="false">H81/((($B$2-$A81)-C81+1)/(($B$2-$B$1)+1))</f>
        <v>0</v>
      </c>
      <c r="R81" s="24" t="n">
        <f aca="false">Q81*(((B81-A81)-D81+1)/(($B$2-$B$1)+1))</f>
        <v>0</v>
      </c>
      <c r="S81" s="26" t="n">
        <f aca="false">ROUNDUP(R81,0)</f>
        <v>0</v>
      </c>
      <c r="T81" s="26" t="n">
        <v>0</v>
      </c>
      <c r="U81" s="27" t="n">
        <f aca="false">(F81-O81)*$P81</f>
        <v>17998.05</v>
      </c>
      <c r="V81" s="27" t="n">
        <f aca="false">ROUNDDOWN(U81,0)</f>
        <v>17998</v>
      </c>
      <c r="W81" s="27" t="n">
        <f aca="false">V81*(($A81-$B$1)+($B$2-B81)+D81)/(($B$2-$B$1+1))</f>
        <v>9270.20273972603</v>
      </c>
      <c r="X81" s="27" t="n">
        <f aca="false">ROUNDUP(W81,0)</f>
        <v>9271</v>
      </c>
      <c r="Y81" s="27" t="n">
        <f aca="false">V81-X81-S81</f>
        <v>8727</v>
      </c>
      <c r="Z81" s="26" t="n">
        <f aca="false">IF(Y81&lt;0,0,(ROUNDDOWN(Y81,0)))</f>
        <v>8727</v>
      </c>
      <c r="AA81" s="26" t="n">
        <v>0</v>
      </c>
      <c r="AB81" s="24" t="n">
        <f aca="false">($H$1*P81)*((($M81-$A81)-D81+1)/(($B$2-$B$1+1)))</f>
        <v>3370.93150684932</v>
      </c>
      <c r="AC81" s="26" t="n">
        <f aca="false">ROUNDDOWN(AB81,0)</f>
        <v>3370</v>
      </c>
      <c r="AD81" s="26" t="n">
        <v>0</v>
      </c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5.75" hidden="false" customHeight="false" outlineLevel="0" collapsed="false">
      <c r="A82" s="18" t="n">
        <v>41761</v>
      </c>
      <c r="B82" s="43" t="n">
        <v>41954</v>
      </c>
      <c r="C82" s="44" t="n">
        <v>0</v>
      </c>
      <c r="D82" s="44" t="n">
        <v>0</v>
      </c>
      <c r="E82" s="19" t="n">
        <v>32874</v>
      </c>
      <c r="F82" s="20" t="n">
        <v>25446</v>
      </c>
      <c r="G82" s="20" t="n">
        <v>0</v>
      </c>
      <c r="H82" s="20" t="n">
        <f aca="false">'ADD 14-15'!Q84</f>
        <v>1004</v>
      </c>
      <c r="I82" s="22" t="s">
        <v>40</v>
      </c>
      <c r="J82" s="23"/>
      <c r="K82" s="22" t="s">
        <v>41</v>
      </c>
      <c r="L82" s="22" t="s">
        <v>42</v>
      </c>
      <c r="M82" s="19" t="n">
        <v>41939</v>
      </c>
      <c r="N82" s="0"/>
      <c r="O82" s="24" t="n">
        <f aca="false">IF(G82&gt;$H$3,$H$3,G82)</f>
        <v>0</v>
      </c>
      <c r="P82" s="25" t="n">
        <v>0.15</v>
      </c>
      <c r="Q82" s="24" t="n">
        <f aca="false">H82/((($B$2-$A82)-C82+1)/(($B$2-$B$1)+1))</f>
        <v>1081.00294985251</v>
      </c>
      <c r="R82" s="24" t="n">
        <f aca="false">Q82*(((B82-A82)-D82+1)/(($B$2-$B$1)+1))</f>
        <v>574.560471976401</v>
      </c>
      <c r="S82" s="26" t="n">
        <f aca="false">ROUNDUP(R82,0)</f>
        <v>575</v>
      </c>
      <c r="T82" s="26" t="n">
        <v>0</v>
      </c>
      <c r="U82" s="27" t="n">
        <f aca="false">(F82-O82)*$P82</f>
        <v>3816.9</v>
      </c>
      <c r="V82" s="27" t="n">
        <f aca="false">ROUNDDOWN(U82,0)</f>
        <v>3816</v>
      </c>
      <c r="W82" s="27" t="n">
        <f aca="false">V82*(($A82-$B$1)+($B$2-B82)+D82)/(($B$2-$B$1+1))</f>
        <v>1787.7698630137</v>
      </c>
      <c r="X82" s="27" t="n">
        <f aca="false">ROUNDUP(W82,0)</f>
        <v>1788</v>
      </c>
      <c r="Y82" s="27" t="n">
        <f aca="false">V82-X82-S82</f>
        <v>1453</v>
      </c>
      <c r="Z82" s="26" t="n">
        <f aca="false">IF(Y82&lt;0,0,(ROUNDDOWN(Y82,0)))</f>
        <v>1453</v>
      </c>
      <c r="AA82" s="26" t="n">
        <v>0</v>
      </c>
      <c r="AB82" s="24" t="n">
        <f aca="false">($H$1*P82)*((($M82-$A82)-D82+1)/(($B$2-$B$1+1)))</f>
        <v>1596.28767123288</v>
      </c>
      <c r="AC82" s="26" t="n">
        <f aca="false">ROUNDDOWN(AB82,0)</f>
        <v>1596</v>
      </c>
      <c r="AD82" s="26" t="n">
        <v>0</v>
      </c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5.75" hidden="false" customHeight="false" outlineLevel="0" collapsed="false">
      <c r="A83" s="18" t="n">
        <v>41793</v>
      </c>
      <c r="B83" s="18" t="n">
        <v>41943</v>
      </c>
      <c r="C83" s="42" t="n">
        <v>0</v>
      </c>
      <c r="D83" s="42" t="n">
        <v>0</v>
      </c>
      <c r="E83" s="19" t="n">
        <v>35795</v>
      </c>
      <c r="F83" s="20" t="n">
        <v>33656</v>
      </c>
      <c r="G83" s="20" t="n">
        <v>147</v>
      </c>
      <c r="H83" s="20" t="n">
        <f aca="false">'ADD 14-15'!Q85</f>
        <v>0</v>
      </c>
      <c r="I83" s="22" t="s">
        <v>40</v>
      </c>
      <c r="J83" s="23"/>
      <c r="K83" s="22" t="s">
        <v>44</v>
      </c>
      <c r="L83" s="22" t="s">
        <v>42</v>
      </c>
      <c r="M83" s="19" t="n">
        <v>41928</v>
      </c>
      <c r="N83" s="0"/>
      <c r="O83" s="24" t="n">
        <f aca="false">IF(G83&gt;$H$3,$H$3,G83)</f>
        <v>147</v>
      </c>
      <c r="P83" s="25" t="n">
        <v>0.22</v>
      </c>
      <c r="Q83" s="24" t="n">
        <f aca="false">H83/((($B$2-$A83)-C83+1)/(($B$2-$B$1)+1))</f>
        <v>0</v>
      </c>
      <c r="R83" s="24" t="n">
        <f aca="false">Q83*(((B83-A83)-D83+1)/(($B$2-$B$1)+1))</f>
        <v>0</v>
      </c>
      <c r="S83" s="26" t="n">
        <f aca="false">ROUNDUP(R83,0)</f>
        <v>0</v>
      </c>
      <c r="T83" s="26" t="n">
        <v>0</v>
      </c>
      <c r="U83" s="27" t="n">
        <f aca="false">(F83-O83)*$P83</f>
        <v>7371.98</v>
      </c>
      <c r="V83" s="27" t="n">
        <f aca="false">ROUNDDOWN(U83,0)</f>
        <v>7371</v>
      </c>
      <c r="W83" s="27" t="n">
        <f aca="false">V83*(($A83-$B$1)+($B$2-B83)+D83)/(($B$2-$B$1+1))</f>
        <v>4321.62739726027</v>
      </c>
      <c r="X83" s="27" t="n">
        <f aca="false">ROUNDUP(W83,0)</f>
        <v>4322</v>
      </c>
      <c r="Y83" s="27" t="n">
        <f aca="false">V83-X83-S83</f>
        <v>3049</v>
      </c>
      <c r="Z83" s="26" t="n">
        <f aca="false">IF(Y83&lt;0,0,(ROUNDDOWN(Y83,0)))</f>
        <v>3049</v>
      </c>
      <c r="AA83" s="26" t="n">
        <v>0</v>
      </c>
      <c r="AB83" s="24" t="n">
        <f aca="false">($H$1*P83)*((($M83-$A83)-D83+1)/(($B$2-$B$1+1)))</f>
        <v>1778.80547945206</v>
      </c>
      <c r="AC83" s="26" t="n">
        <f aca="false">ROUNDDOWN(AB83,0)</f>
        <v>1778</v>
      </c>
      <c r="AD83" s="26" t="n">
        <v>0</v>
      </c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5.75" hidden="false" customHeight="false" outlineLevel="0" collapsed="false">
      <c r="A84" s="18" t="n">
        <v>41824</v>
      </c>
      <c r="B84" s="18" t="n">
        <v>42019</v>
      </c>
      <c r="C84" s="42" t="n">
        <v>0</v>
      </c>
      <c r="D84" s="42" t="n">
        <v>0</v>
      </c>
      <c r="E84" s="19" t="n">
        <v>33939</v>
      </c>
      <c r="F84" s="20" t="n">
        <v>51423</v>
      </c>
      <c r="G84" s="20" t="n">
        <v>3735</v>
      </c>
      <c r="H84" s="20" t="n">
        <f aca="false">'ADD 14-15'!Q86</f>
        <v>1815</v>
      </c>
      <c r="I84" s="22" t="s">
        <v>40</v>
      </c>
      <c r="J84" s="23"/>
      <c r="K84" s="22" t="s">
        <v>48</v>
      </c>
      <c r="L84" s="22" t="s">
        <v>42</v>
      </c>
      <c r="M84" s="19" t="n">
        <v>42004</v>
      </c>
      <c r="N84" s="0"/>
      <c r="O84" s="24" t="n">
        <f aca="false">IF(G84&gt;$H$3,$H$3,G84)</f>
        <v>3735</v>
      </c>
      <c r="P84" s="25" t="n">
        <v>0.32</v>
      </c>
      <c r="Q84" s="24" t="n">
        <f aca="false">H84/((($B$2-$A84)-C84+1)/(($B$2-$B$1)+1))</f>
        <v>2400.27173913044</v>
      </c>
      <c r="R84" s="24" t="n">
        <f aca="false">Q84*(((B84-A84)-D84+1)/(($B$2-$B$1)+1))</f>
        <v>1288.91304347826</v>
      </c>
      <c r="S84" s="26" t="n">
        <f aca="false">ROUNDUP(R84,0)</f>
        <v>1289</v>
      </c>
      <c r="T84" s="26" t="n">
        <v>0</v>
      </c>
      <c r="U84" s="27" t="n">
        <f aca="false">(F84-O84)*$P84</f>
        <v>15260.16</v>
      </c>
      <c r="V84" s="27" t="n">
        <f aca="false">ROUNDDOWN(U84,0)</f>
        <v>15260</v>
      </c>
      <c r="W84" s="27" t="n">
        <f aca="false">V84*(($A84-$B$1)+($B$2-B84)+D84)/(($B$2-$B$1+1))</f>
        <v>7065.58904109589</v>
      </c>
      <c r="X84" s="27" t="n">
        <f aca="false">ROUNDUP(W84,0)</f>
        <v>7066</v>
      </c>
      <c r="Y84" s="27" t="n">
        <f aca="false">V84-X84-S84</f>
        <v>6905</v>
      </c>
      <c r="Z84" s="26" t="n">
        <f aca="false">IF(Y84&lt;0,0,(ROUNDDOWN(Y84,0)))</f>
        <v>6905</v>
      </c>
      <c r="AA84" s="26" t="n">
        <v>0</v>
      </c>
      <c r="AB84" s="24" t="n">
        <f aca="false">($H$1*P84)*((($M84-$A84)-D84+1)/(($B$2-$B$1+1)))</f>
        <v>3443.46301369863</v>
      </c>
      <c r="AC84" s="26" t="n">
        <f aca="false">ROUNDDOWN(AB84,0)</f>
        <v>3443</v>
      </c>
      <c r="AD84" s="26" t="n">
        <v>0</v>
      </c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5.75" hidden="false" customHeight="false" outlineLevel="0" collapsed="false">
      <c r="A85" s="18" t="n">
        <v>41856</v>
      </c>
      <c r="B85" s="43" t="n">
        <v>42068</v>
      </c>
      <c r="C85" s="42" t="n">
        <v>0</v>
      </c>
      <c r="D85" s="42" t="n">
        <v>0</v>
      </c>
      <c r="E85" s="19" t="n">
        <v>35795</v>
      </c>
      <c r="F85" s="20" t="n">
        <v>67545</v>
      </c>
      <c r="G85" s="20" t="n">
        <v>53</v>
      </c>
      <c r="H85" s="20" t="n">
        <f aca="false">'ADD 14-15'!Q87</f>
        <v>0</v>
      </c>
      <c r="I85" s="22" t="s">
        <v>46</v>
      </c>
      <c r="J85" s="23"/>
      <c r="K85" s="22" t="s">
        <v>41</v>
      </c>
      <c r="L85" s="22" t="s">
        <v>42</v>
      </c>
      <c r="M85" s="19" t="n">
        <v>42053</v>
      </c>
      <c r="N85" s="0"/>
      <c r="O85" s="24" t="n">
        <f aca="false">IF(G85&gt;$H$3,$H$3,G85)</f>
        <v>53</v>
      </c>
      <c r="P85" s="25" t="n">
        <v>0.15</v>
      </c>
      <c r="Q85" s="24" t="n">
        <f aca="false">H85/((($B$2-$A85)-C85+1)/(($B$2-$B$1)+1))</f>
        <v>0</v>
      </c>
      <c r="R85" s="24" t="n">
        <f aca="false">Q85*(((B85-A85)-D85+1)/(($B$2-$B$1)+1))</f>
        <v>0</v>
      </c>
      <c r="S85" s="26" t="n">
        <f aca="false">ROUNDUP(R85,0)</f>
        <v>0</v>
      </c>
      <c r="T85" s="26" t="n">
        <v>0</v>
      </c>
      <c r="U85" s="27" t="n">
        <f aca="false">(F85-O85)*$P85</f>
        <v>10123.8</v>
      </c>
      <c r="V85" s="27" t="n">
        <f aca="false">ROUNDDOWN(U85,0)</f>
        <v>10123</v>
      </c>
      <c r="W85" s="27" t="n">
        <f aca="false">V85*(($A85-$B$1)+($B$2-B85)+D85)/(($B$2-$B$1+1))</f>
        <v>4215.60547945206</v>
      </c>
      <c r="X85" s="27" t="n">
        <f aca="false">ROUNDUP(W85,0)</f>
        <v>4216</v>
      </c>
      <c r="Y85" s="27" t="n">
        <f aca="false">V85-X85-S85</f>
        <v>5907</v>
      </c>
      <c r="Z85" s="26" t="n">
        <f aca="false">IF(Y85&lt;0,0,(ROUNDDOWN(Y85,0)))</f>
        <v>5907</v>
      </c>
      <c r="AA85" s="26" t="n">
        <v>0</v>
      </c>
      <c r="AB85" s="24" t="n">
        <f aca="false">($H$1*P85)*((($M85-$A85)-D85+1)/(($B$2-$B$1+1)))</f>
        <v>1765.72602739726</v>
      </c>
      <c r="AC85" s="26" t="n">
        <f aca="false">ROUNDDOWN(AB85,0)</f>
        <v>1765</v>
      </c>
      <c r="AD85" s="26" t="n">
        <v>0</v>
      </c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5.75" hidden="false" customHeight="false" outlineLevel="0" collapsed="false">
      <c r="A86" s="18" t="n">
        <v>41888</v>
      </c>
      <c r="B86" s="18" t="n">
        <v>42054</v>
      </c>
      <c r="C86" s="42" t="n">
        <v>0</v>
      </c>
      <c r="D86" s="42" t="n">
        <v>0</v>
      </c>
      <c r="E86" s="19" t="n">
        <v>35034</v>
      </c>
      <c r="F86" s="20" t="n">
        <v>44765</v>
      </c>
      <c r="G86" s="20" t="n">
        <v>0</v>
      </c>
      <c r="H86" s="20" t="n">
        <f aca="false">'ADD 14-15'!Q88</f>
        <v>0</v>
      </c>
      <c r="I86" s="22" t="s">
        <v>46</v>
      </c>
      <c r="J86" s="23"/>
      <c r="K86" s="22" t="s">
        <v>44</v>
      </c>
      <c r="L86" s="22" t="s">
        <v>42</v>
      </c>
      <c r="M86" s="19" t="n">
        <v>42039</v>
      </c>
      <c r="N86" s="0"/>
      <c r="O86" s="24" t="n">
        <f aca="false">IF(G86&gt;$H$3,$H$3,G86)</f>
        <v>0</v>
      </c>
      <c r="P86" s="25" t="n">
        <v>0.22</v>
      </c>
      <c r="Q86" s="24" t="n">
        <f aca="false">H86/((($B$2-$A86)-C86+1)/(($B$2-$B$1)+1))</f>
        <v>0</v>
      </c>
      <c r="R86" s="24" t="n">
        <f aca="false">Q86*(((B86-A86)-D86+1)/(($B$2-$B$1)+1))</f>
        <v>0</v>
      </c>
      <c r="S86" s="26" t="n">
        <f aca="false">ROUNDUP(R86,0)</f>
        <v>0</v>
      </c>
      <c r="T86" s="26" t="n">
        <v>0</v>
      </c>
      <c r="U86" s="27" t="n">
        <f aca="false">(F86-O86)*$P86</f>
        <v>9848.3</v>
      </c>
      <c r="V86" s="27" t="n">
        <f aca="false">ROUNDDOWN(U86,0)</f>
        <v>9848</v>
      </c>
      <c r="W86" s="27" t="n">
        <f aca="false">V86*(($A86-$B$1)+($B$2-B86)+D86)/(($B$2-$B$1+1))</f>
        <v>5342.20273972603</v>
      </c>
      <c r="X86" s="27" t="n">
        <f aca="false">ROUNDUP(W86,0)</f>
        <v>5343</v>
      </c>
      <c r="Y86" s="27" t="n">
        <f aca="false">V86-X86-S86</f>
        <v>4505</v>
      </c>
      <c r="Z86" s="26" t="n">
        <f aca="false">IF(Y86&lt;0,0,(ROUNDDOWN(Y86,0)))</f>
        <v>4505</v>
      </c>
      <c r="AA86" s="26" t="n">
        <v>0</v>
      </c>
      <c r="AB86" s="24" t="n">
        <f aca="false">($H$1*P86)*((($M86-$A86)-D86+1)/(($B$2-$B$1+1)))</f>
        <v>1988.07671232877</v>
      </c>
      <c r="AC86" s="26" t="n">
        <f aca="false">ROUNDDOWN(AB86,0)</f>
        <v>1988</v>
      </c>
      <c r="AD86" s="26" t="n">
        <v>0</v>
      </c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5.75" hidden="false" customHeight="false" outlineLevel="0" collapsed="false">
      <c r="A87" s="18" t="n">
        <v>41919</v>
      </c>
      <c r="B87" s="18" t="n">
        <v>42095</v>
      </c>
      <c r="C87" s="42" t="n">
        <v>0</v>
      </c>
      <c r="D87" s="42" t="n">
        <v>0</v>
      </c>
      <c r="E87" s="19" t="n">
        <v>35795</v>
      </c>
      <c r="F87" s="20" t="n">
        <v>51423</v>
      </c>
      <c r="G87" s="20" t="n">
        <v>284</v>
      </c>
      <c r="H87" s="20" t="n">
        <f aca="false">'ADD 14-15'!Q89</f>
        <v>90</v>
      </c>
      <c r="I87" s="22" t="s">
        <v>46</v>
      </c>
      <c r="J87" s="23"/>
      <c r="K87" s="22" t="s">
        <v>48</v>
      </c>
      <c r="L87" s="22" t="s">
        <v>42</v>
      </c>
      <c r="M87" s="19" t="n">
        <v>42080</v>
      </c>
      <c r="N87" s="0"/>
      <c r="O87" s="24" t="n">
        <f aca="false">IF(G87&gt;$H$3,$H$3,G87)</f>
        <v>284</v>
      </c>
      <c r="P87" s="25" t="n">
        <v>0.32</v>
      </c>
      <c r="Q87" s="24" t="n">
        <f aca="false">H87/((($B$2-$A87)-C87+1)/(($B$2-$B$1)+1))</f>
        <v>181.491712707182</v>
      </c>
      <c r="R87" s="24" t="n">
        <f aca="false">Q87*(((B87-A87)-D87+1)/(($B$2-$B$1)+1))</f>
        <v>88.0110497237569</v>
      </c>
      <c r="S87" s="26" t="n">
        <f aca="false">ROUNDUP(R87,0)</f>
        <v>89</v>
      </c>
      <c r="T87" s="26" t="n">
        <v>0</v>
      </c>
      <c r="U87" s="27" t="n">
        <f aca="false">(F87-O87)*$P87</f>
        <v>16364.48</v>
      </c>
      <c r="V87" s="27" t="n">
        <f aca="false">ROUNDDOWN(U87,0)</f>
        <v>16364</v>
      </c>
      <c r="W87" s="27" t="n">
        <f aca="false">V87*(($A87-$B$1)+($B$2-B87)+D87)/(($B$2-$B$1+1))</f>
        <v>8428.58082191781</v>
      </c>
      <c r="X87" s="27" t="n">
        <f aca="false">ROUNDUP(W87,0)</f>
        <v>8429</v>
      </c>
      <c r="Y87" s="27" t="n">
        <f aca="false">V87-X87-S87</f>
        <v>7846</v>
      </c>
      <c r="Z87" s="26" t="n">
        <f aca="false">IF(Y87&lt;0,0,(ROUNDDOWN(Y87,0)))</f>
        <v>7846</v>
      </c>
      <c r="AA87" s="26" t="n">
        <v>0</v>
      </c>
      <c r="AB87" s="24" t="n">
        <f aca="false">($H$1*P87)*((($M87-$A87)-D87+1)/(($B$2-$B$1+1)))</f>
        <v>3081.99452054794</v>
      </c>
      <c r="AC87" s="26" t="n">
        <f aca="false">ROUNDDOWN(AB87,0)</f>
        <v>3081</v>
      </c>
      <c r="AD87" s="26" t="n">
        <v>0</v>
      </c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5.75" hidden="false" customHeight="false" outlineLevel="0" collapsed="false">
      <c r="A88" s="18" t="n">
        <v>41888</v>
      </c>
      <c r="B88" s="43" t="n">
        <v>42068</v>
      </c>
      <c r="C88" s="42" t="n">
        <v>0</v>
      </c>
      <c r="D88" s="42" t="n">
        <v>0</v>
      </c>
      <c r="E88" s="28" t="n">
        <v>35797</v>
      </c>
      <c r="F88" s="20" t="n">
        <v>67545</v>
      </c>
      <c r="G88" s="20" t="n">
        <v>0</v>
      </c>
      <c r="H88" s="20" t="n">
        <f aca="false">'ADD 14-15'!Q90</f>
        <v>455</v>
      </c>
      <c r="I88" s="22" t="s">
        <v>40</v>
      </c>
      <c r="J88" s="23" t="n">
        <v>130</v>
      </c>
      <c r="K88" s="22" t="s">
        <v>41</v>
      </c>
      <c r="L88" s="22" t="s">
        <v>49</v>
      </c>
      <c r="M88" s="0"/>
      <c r="N88" s="0"/>
      <c r="O88" s="24" t="n">
        <f aca="false">IF(G88&gt;$H$3,$H$3,G88)</f>
        <v>0</v>
      </c>
      <c r="P88" s="37" t="n">
        <v>0.19</v>
      </c>
      <c r="Q88" s="24" t="n">
        <f aca="false">H88/((($B$2-$A88)-C88+1)/(($B$2-$B$1)+1))</f>
        <v>783.372641509434</v>
      </c>
      <c r="R88" s="24" t="n">
        <f aca="false">Q88*(((B88-A88)-D88+1)/(($B$2-$B$1)+1))</f>
        <v>388.466981132076</v>
      </c>
      <c r="S88" s="26" t="n">
        <f aca="false">ROUNDUP(R88,0)</f>
        <v>389</v>
      </c>
      <c r="T88" s="26" t="n">
        <v>0</v>
      </c>
      <c r="U88" s="27" t="n">
        <f aca="false">(F88-O88)*$P88</f>
        <v>12833.55</v>
      </c>
      <c r="V88" s="27" t="n">
        <f aca="false">ROUNDDOWN(U88,0)</f>
        <v>12833</v>
      </c>
      <c r="W88" s="27" t="n">
        <f aca="false">V88*(($A88-$B$1)+($B$2-B88)+D88)/(($B$2-$B$1+1))</f>
        <v>6469.23835616438</v>
      </c>
      <c r="X88" s="27" t="n">
        <f aca="false">ROUNDUP(W88,0)</f>
        <v>6470</v>
      </c>
      <c r="Y88" s="27" t="n">
        <f aca="false">V88-X88-S88</f>
        <v>5974</v>
      </c>
      <c r="Z88" s="26" t="n">
        <f aca="false">IF(Y88&lt;0,0,(ROUNDDOWN(Y88,0)))</f>
        <v>5974</v>
      </c>
      <c r="AA88" s="26" t="n">
        <v>0</v>
      </c>
      <c r="AB88" s="24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5.75" hidden="false" customHeight="false" outlineLevel="0" collapsed="false">
      <c r="A89" s="18" t="n">
        <v>41951</v>
      </c>
      <c r="B89" s="18" t="n">
        <v>42054</v>
      </c>
      <c r="C89" s="44" t="n">
        <v>0</v>
      </c>
      <c r="D89" s="44" t="n">
        <v>2</v>
      </c>
      <c r="E89" s="19" t="n">
        <v>41275</v>
      </c>
      <c r="F89" s="20" t="n">
        <v>23999</v>
      </c>
      <c r="G89" s="20" t="n">
        <v>0</v>
      </c>
      <c r="H89" s="20" t="n">
        <f aca="false">'ADD 14-15'!Q91</f>
        <v>0</v>
      </c>
      <c r="I89" s="22" t="s">
        <v>40</v>
      </c>
      <c r="J89" s="23" t="n">
        <v>140</v>
      </c>
      <c r="K89" s="22" t="s">
        <v>41</v>
      </c>
      <c r="L89" s="22" t="s">
        <v>49</v>
      </c>
      <c r="M89" s="0"/>
      <c r="N89" s="0"/>
      <c r="O89" s="24" t="n">
        <f aca="false">IF(G89&gt;$H$3,$H$3,G89)</f>
        <v>0</v>
      </c>
      <c r="P89" s="37" t="n">
        <v>0.21</v>
      </c>
      <c r="Q89" s="24" t="n">
        <f aca="false">H89/((($B$2-$A89)-C89+1)/(($B$2-$B$1)+1))</f>
        <v>0</v>
      </c>
      <c r="R89" s="24" t="n">
        <f aca="false">Q89*(((B89-A89)-D89+1)/(($B$2-$B$1)+1))</f>
        <v>0</v>
      </c>
      <c r="S89" s="26" t="n">
        <f aca="false">ROUNDUP(R89,0)</f>
        <v>0</v>
      </c>
      <c r="T89" s="26" t="n">
        <v>0</v>
      </c>
      <c r="U89" s="27" t="n">
        <f aca="false">(F89-O89)*$P89</f>
        <v>5039.79</v>
      </c>
      <c r="V89" s="27" t="n">
        <f aca="false">ROUNDDOWN(U89,0)</f>
        <v>5039</v>
      </c>
      <c r="W89" s="27" t="n">
        <f aca="false">V89*(($A89-$B$1)+($B$2-B89)+D89)/(($B$2-$B$1+1))</f>
        <v>3630.84109589041</v>
      </c>
      <c r="X89" s="27" t="n">
        <f aca="false">ROUNDUP(W89,0)</f>
        <v>3631</v>
      </c>
      <c r="Y89" s="27" t="n">
        <f aca="false">V89-X89-S89</f>
        <v>1408</v>
      </c>
      <c r="Z89" s="26" t="n">
        <f aca="false">IF(Y89&lt;0,0,(ROUNDDOWN(Y89,0)))</f>
        <v>1408</v>
      </c>
      <c r="AA89" s="26" t="n">
        <v>0</v>
      </c>
      <c r="AB89" s="24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5.75" hidden="false" customHeight="false" outlineLevel="0" collapsed="false">
      <c r="A90" s="18" t="n">
        <v>42005</v>
      </c>
      <c r="B90" s="18" t="n">
        <v>42095</v>
      </c>
      <c r="C90" s="42" t="n">
        <v>0</v>
      </c>
      <c r="D90" s="42" t="n">
        <v>0</v>
      </c>
      <c r="E90" s="19" t="n">
        <v>41275</v>
      </c>
      <c r="F90" s="20" t="n">
        <v>22987</v>
      </c>
      <c r="G90" s="20" t="n">
        <v>0</v>
      </c>
      <c r="H90" s="20" t="n">
        <f aca="false">'ADD 14-15'!Q92</f>
        <v>408</v>
      </c>
      <c r="I90" s="22" t="s">
        <v>40</v>
      </c>
      <c r="J90" s="23" t="n">
        <v>150</v>
      </c>
      <c r="K90" s="22" t="s">
        <v>41</v>
      </c>
      <c r="L90" s="22" t="s">
        <v>49</v>
      </c>
      <c r="M90" s="0"/>
      <c r="N90" s="0"/>
      <c r="O90" s="24" t="n">
        <f aca="false">IF(G90&gt;$H$3,$H$3,G90)</f>
        <v>0</v>
      </c>
      <c r="P90" s="37" t="n">
        <v>0.23</v>
      </c>
      <c r="Q90" s="24" t="n">
        <f aca="false">H90/((($B$2-$A90)-C90+1)/(($B$2-$B$1)+1))</f>
        <v>1567.57894736842</v>
      </c>
      <c r="R90" s="24" t="n">
        <f aca="false">Q90*(((B90-A90)-D90+1)/(($B$2-$B$1)+1))</f>
        <v>390.821052631579</v>
      </c>
      <c r="S90" s="26" t="n">
        <f aca="false">ROUNDUP(R90,0)</f>
        <v>391</v>
      </c>
      <c r="T90" s="26" t="n">
        <v>0</v>
      </c>
      <c r="U90" s="27" t="n">
        <f aca="false">(F90-O90)*$P90</f>
        <v>5287.01</v>
      </c>
      <c r="V90" s="27" t="n">
        <f aca="false">ROUNDDOWN(U90,0)</f>
        <v>5287</v>
      </c>
      <c r="W90" s="27" t="n">
        <f aca="false">V90*(($A90-$B$1)+($B$2-B90)+D90)/(($B$2-$B$1+1))</f>
        <v>3968.87123287671</v>
      </c>
      <c r="X90" s="27" t="n">
        <f aca="false">ROUNDUP(W90,0)</f>
        <v>3969</v>
      </c>
      <c r="Y90" s="27" t="n">
        <f aca="false">V90-X90-S90</f>
        <v>927</v>
      </c>
      <c r="Z90" s="26" t="n">
        <f aca="false">IF(Y90&lt;0,0,(ROUNDDOWN(Y90,0)))</f>
        <v>927</v>
      </c>
      <c r="AA90" s="26" t="n">
        <v>0</v>
      </c>
      <c r="AB90" s="24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5.75" hidden="false" customHeight="false" outlineLevel="0" collapsed="false">
      <c r="A91" s="18" t="n">
        <v>41735</v>
      </c>
      <c r="B91" s="18" t="n">
        <v>42095</v>
      </c>
      <c r="C91" s="44" t="n">
        <v>0</v>
      </c>
      <c r="D91" s="44" t="n">
        <v>0</v>
      </c>
      <c r="E91" s="28" t="n">
        <v>36161</v>
      </c>
      <c r="F91" s="20" t="n">
        <v>63546</v>
      </c>
      <c r="G91" s="20" t="n">
        <v>88</v>
      </c>
      <c r="H91" s="20" t="n">
        <f aca="false">'ADD 14-15'!Q93</f>
        <v>783</v>
      </c>
      <c r="I91" s="22" t="s">
        <v>46</v>
      </c>
      <c r="J91" s="23" t="n">
        <v>130</v>
      </c>
      <c r="K91" s="22" t="s">
        <v>41</v>
      </c>
      <c r="L91" s="22" t="s">
        <v>49</v>
      </c>
      <c r="M91" s="0"/>
      <c r="N91" s="0"/>
      <c r="O91" s="24" t="n">
        <f aca="false">IF(G91&gt;$H$3,$H$3,G91)</f>
        <v>88</v>
      </c>
      <c r="P91" s="37" t="n">
        <v>0.22</v>
      </c>
      <c r="Q91" s="24" t="n">
        <f aca="false">H91/((($B$2-$A91)-C91+1)/(($B$2-$B$1)+1))</f>
        <v>783</v>
      </c>
      <c r="R91" s="24" t="n">
        <f aca="false">Q91*(((B91-A91)-D91+1)/(($B$2-$B$1)+1))</f>
        <v>774.419178082192</v>
      </c>
      <c r="S91" s="26" t="n">
        <f aca="false">ROUNDUP(R91,0)</f>
        <v>775</v>
      </c>
      <c r="T91" s="26" t="n">
        <v>0</v>
      </c>
      <c r="U91" s="27" t="n">
        <f aca="false">(F91-O91)*$P91</f>
        <v>13960.76</v>
      </c>
      <c r="V91" s="27" t="n">
        <f aca="false">ROUNDDOWN(U91,0)</f>
        <v>13960</v>
      </c>
      <c r="W91" s="27" t="n">
        <f aca="false">V91*(($A91-$B$1)+($B$2-B91)+D91)/(($B$2-$B$1+1))</f>
        <v>152.986301369863</v>
      </c>
      <c r="X91" s="27" t="n">
        <f aca="false">ROUNDUP(W91,0)</f>
        <v>153</v>
      </c>
      <c r="Y91" s="27" t="n">
        <f aca="false">V91-X91-S91</f>
        <v>13032</v>
      </c>
      <c r="Z91" s="26" t="n">
        <f aca="false">IF(Y91&lt;0,0,(ROUNDDOWN(Y91,0)))</f>
        <v>13032</v>
      </c>
      <c r="AA91" s="26" t="n">
        <v>0</v>
      </c>
      <c r="AB91" s="24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5.75" hidden="false" customHeight="false" outlineLevel="0" collapsed="false">
      <c r="A92" s="18" t="n">
        <v>41761</v>
      </c>
      <c r="B92" s="43" t="n">
        <v>42099</v>
      </c>
      <c r="C92" s="42" t="n">
        <v>0</v>
      </c>
      <c r="D92" s="42" t="n">
        <v>0</v>
      </c>
      <c r="E92" s="19" t="n">
        <v>40854</v>
      </c>
      <c r="F92" s="20" t="n">
        <v>22847</v>
      </c>
      <c r="G92" s="20" t="n">
        <v>200</v>
      </c>
      <c r="H92" s="20" t="n">
        <f aca="false">'ADD 14-15'!Q94</f>
        <v>0</v>
      </c>
      <c r="I92" s="22" t="s">
        <v>46</v>
      </c>
      <c r="J92" s="23" t="n">
        <v>140</v>
      </c>
      <c r="K92" s="22" t="s">
        <v>41</v>
      </c>
      <c r="L92" s="22" t="s">
        <v>49</v>
      </c>
      <c r="M92" s="0"/>
      <c r="N92" s="0"/>
      <c r="O92" s="24" t="n">
        <f aca="false">IF(G92&gt;$H$3,$H$3,G92)</f>
        <v>200</v>
      </c>
      <c r="P92" s="37" t="n">
        <v>0.24</v>
      </c>
      <c r="Q92" s="24" t="n">
        <f aca="false">H92/((($B$2-$A92)-C92+1)/(($B$2-$B$1)+1))</f>
        <v>0</v>
      </c>
      <c r="R92" s="24" t="n">
        <f aca="false">Q92*(((B92-A92)-D92+1)/(($B$2-$B$1)+1))</f>
        <v>0</v>
      </c>
      <c r="S92" s="26" t="n">
        <f aca="false">ROUNDUP(R92,0)</f>
        <v>0</v>
      </c>
      <c r="T92" s="26" t="n">
        <v>0</v>
      </c>
      <c r="U92" s="27" t="n">
        <f aca="false">(F92-O92)*$P92</f>
        <v>5435.28</v>
      </c>
      <c r="V92" s="27" t="n">
        <f aca="false">ROUNDDOWN(U92,0)</f>
        <v>5435</v>
      </c>
      <c r="W92" s="27" t="n">
        <f aca="false">V92*(($A92-$B$1)+($B$2-B92)+D92)/(($B$2-$B$1+1))</f>
        <v>387.150684931507</v>
      </c>
      <c r="X92" s="27" t="n">
        <f aca="false">ROUNDUP(W92,0)</f>
        <v>388</v>
      </c>
      <c r="Y92" s="27" t="n">
        <f aca="false">V92-X92-S92</f>
        <v>5047</v>
      </c>
      <c r="Z92" s="26" t="n">
        <f aca="false">IF(Y92&lt;0,0,(ROUNDDOWN(Y92,0)))</f>
        <v>5047</v>
      </c>
      <c r="AA92" s="26" t="n">
        <v>0</v>
      </c>
      <c r="AB92" s="24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5.75" hidden="false" customHeight="false" outlineLevel="0" collapsed="false">
      <c r="A93" s="18" t="n">
        <v>41824</v>
      </c>
      <c r="B93" s="43" t="n">
        <v>42068</v>
      </c>
      <c r="C93" s="42" t="n">
        <v>0</v>
      </c>
      <c r="D93" s="42" t="n">
        <v>0</v>
      </c>
      <c r="E93" s="28" t="n">
        <v>35797</v>
      </c>
      <c r="F93" s="20" t="n">
        <v>51423</v>
      </c>
      <c r="G93" s="20" t="n">
        <v>9000</v>
      </c>
      <c r="H93" s="20" t="n">
        <f aca="false">'ADD 14-15'!Q95</f>
        <v>1183</v>
      </c>
      <c r="I93" s="22" t="s">
        <v>46</v>
      </c>
      <c r="J93" s="23" t="n">
        <v>150</v>
      </c>
      <c r="K93" s="22" t="s">
        <v>44</v>
      </c>
      <c r="L93" s="22" t="s">
        <v>49</v>
      </c>
      <c r="M93" s="0"/>
      <c r="N93" s="0"/>
      <c r="O93" s="24" t="n">
        <f aca="false">IF(G93&gt;$H$3,$H$3,G93)</f>
        <v>5000</v>
      </c>
      <c r="P93" s="37" t="n">
        <v>0.26</v>
      </c>
      <c r="Q93" s="24" t="n">
        <f aca="false">H93/((($B$2-$A93)-C93+1)/(($B$2-$B$1)+1))</f>
        <v>1564.47463768116</v>
      </c>
      <c r="R93" s="24" t="n">
        <f aca="false">Q93*(((B93-A93)-D93+1)/(($B$2-$B$1)+1))</f>
        <v>1050.1268115942</v>
      </c>
      <c r="S93" s="26" t="n">
        <f aca="false">ROUNDUP(R93,0)</f>
        <v>1051</v>
      </c>
      <c r="T93" s="26" t="n">
        <v>0</v>
      </c>
      <c r="U93" s="27" t="n">
        <f aca="false">(F93-O93)*$P93</f>
        <v>12069.98</v>
      </c>
      <c r="V93" s="27" t="n">
        <f aca="false">ROUNDDOWN(U93,0)</f>
        <v>12069</v>
      </c>
      <c r="W93" s="27" t="n">
        <f aca="false">V93*(($A93-$B$1)+($B$2-B93)+D93)/(($B$2-$B$1+1))</f>
        <v>3967.8904109589</v>
      </c>
      <c r="X93" s="27" t="n">
        <f aca="false">ROUNDUP(W93,0)</f>
        <v>3968</v>
      </c>
      <c r="Y93" s="27" t="n">
        <f aca="false">V93-X93-S93</f>
        <v>7050</v>
      </c>
      <c r="Z93" s="26" t="n">
        <f aca="false">IF(Y93&lt;0,0,(ROUNDDOWN(Y93,0)))</f>
        <v>7050</v>
      </c>
      <c r="AA93" s="26" t="n">
        <v>0</v>
      </c>
      <c r="AB93" s="24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5.75" hidden="false" customHeight="false" outlineLevel="0" collapsed="false">
      <c r="A94" s="18" t="n">
        <v>41735</v>
      </c>
      <c r="B94" s="18" t="n">
        <v>42054</v>
      </c>
      <c r="C94" s="42" t="n">
        <v>0</v>
      </c>
      <c r="D94" s="42" t="n">
        <v>4</v>
      </c>
      <c r="E94" s="19" t="n">
        <v>40923</v>
      </c>
      <c r="F94" s="20" t="n">
        <v>14675</v>
      </c>
      <c r="G94" s="20" t="n">
        <v>0</v>
      </c>
      <c r="H94" s="20" t="n">
        <f aca="false">'ADD 14-15'!Q96</f>
        <v>1200</v>
      </c>
      <c r="I94" s="22" t="s">
        <v>40</v>
      </c>
      <c r="J94" s="23" t="n">
        <v>155</v>
      </c>
      <c r="K94" s="22" t="s">
        <v>41</v>
      </c>
      <c r="L94" s="22" t="s">
        <v>49</v>
      </c>
      <c r="M94" s="0"/>
      <c r="N94" s="0"/>
      <c r="O94" s="24" t="n">
        <f aca="false">IF(G94&gt;$H$3,$H$3,G94)</f>
        <v>0</v>
      </c>
      <c r="P94" s="37" t="n">
        <v>0.24</v>
      </c>
      <c r="Q94" s="24" t="n">
        <f aca="false">H94/((($B$2-$A94)-C94+1)/(($B$2-$B$1)+1))</f>
        <v>1200</v>
      </c>
      <c r="R94" s="24" t="n">
        <f aca="false">Q94*(((B94-A94)-D94+1)/(($B$2-$B$1)+1))</f>
        <v>1038.90410958904</v>
      </c>
      <c r="S94" s="26" t="n">
        <f aca="false">ROUNDUP(R94,0)</f>
        <v>1039</v>
      </c>
      <c r="T94" s="26" t="n">
        <v>0</v>
      </c>
      <c r="U94" s="27" t="n">
        <f aca="false">(F94-O94)*$P94</f>
        <v>3522</v>
      </c>
      <c r="V94" s="27" t="n">
        <f aca="false">ROUNDDOWN(U94,0)</f>
        <v>3522</v>
      </c>
      <c r="W94" s="27" t="n">
        <f aca="false">V94*(($A94-$B$1)+($B$2-B94)+D94)/(($B$2-$B$1+1))</f>
        <v>472.816438356164</v>
      </c>
      <c r="X94" s="27" t="n">
        <f aca="false">ROUNDUP(W94,0)</f>
        <v>473</v>
      </c>
      <c r="Y94" s="27" t="n">
        <f aca="false">V94-X94-S94</f>
        <v>2010</v>
      </c>
      <c r="Z94" s="26" t="n">
        <f aca="false">IF(Y94&lt;0,0,(ROUNDDOWN(Y94,0)))</f>
        <v>2010</v>
      </c>
      <c r="AA94" s="26" t="n">
        <v>0</v>
      </c>
      <c r="AB94" s="24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5.75" hidden="false" customHeight="false" outlineLevel="0" collapsed="false">
      <c r="A95" s="18" t="n">
        <v>41793</v>
      </c>
      <c r="B95" s="18" t="n">
        <v>41954</v>
      </c>
      <c r="C95" s="42" t="n">
        <v>0</v>
      </c>
      <c r="D95" s="42" t="n">
        <v>0</v>
      </c>
      <c r="E95" s="19" t="n">
        <v>35796</v>
      </c>
      <c r="F95" s="20" t="n">
        <v>33656</v>
      </c>
      <c r="G95" s="20" t="n">
        <v>99</v>
      </c>
      <c r="H95" s="20" t="n">
        <f aca="false">'ADD 14-15'!Q97</f>
        <v>152</v>
      </c>
      <c r="I95" s="22" t="s">
        <v>40</v>
      </c>
      <c r="J95" s="23" t="n">
        <v>165</v>
      </c>
      <c r="K95" s="22" t="s">
        <v>44</v>
      </c>
      <c r="L95" s="22" t="s">
        <v>49</v>
      </c>
      <c r="M95" s="0"/>
      <c r="N95" s="0"/>
      <c r="O95" s="24" t="n">
        <f aca="false">IF(G95&gt;$H$3,$H$3,G95)</f>
        <v>99</v>
      </c>
      <c r="P95" s="37" t="n">
        <v>0.26</v>
      </c>
      <c r="Q95" s="24" t="n">
        <f aca="false">H95/((($B$2-$A95)-C95+1)/(($B$2-$B$1)+1))</f>
        <v>180.71661237785</v>
      </c>
      <c r="R95" s="24" t="n">
        <f aca="false">Q95*(((B95-A95)-D95+1)/(($B$2-$B$1)+1))</f>
        <v>80.2084690553746</v>
      </c>
      <c r="S95" s="26" t="n">
        <f aca="false">ROUNDUP(R95,0)</f>
        <v>81</v>
      </c>
      <c r="T95" s="26" t="n">
        <v>0</v>
      </c>
      <c r="U95" s="27" t="n">
        <f aca="false">(F95-O95)*$P95</f>
        <v>8724.82</v>
      </c>
      <c r="V95" s="27" t="n">
        <f aca="false">ROUNDDOWN(U95,0)</f>
        <v>8724</v>
      </c>
      <c r="W95" s="27" t="n">
        <f aca="false">V95*(($A95-$B$1)+($B$2-B95)+D95)/(($B$2-$B$1+1))</f>
        <v>4851.97808219178</v>
      </c>
      <c r="X95" s="27" t="n">
        <f aca="false">ROUNDUP(W95,0)</f>
        <v>4852</v>
      </c>
      <c r="Y95" s="27" t="n">
        <f aca="false">V95-X95-S95</f>
        <v>3791</v>
      </c>
      <c r="Z95" s="26" t="n">
        <f aca="false">IF(Y95&lt;0,0,(ROUNDDOWN(Y95,0)))</f>
        <v>3791</v>
      </c>
      <c r="AA95" s="26" t="n">
        <v>0</v>
      </c>
      <c r="AB95" s="24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5.75" hidden="false" customHeight="false" outlineLevel="0" collapsed="false">
      <c r="A96" s="18" t="n">
        <v>41735</v>
      </c>
      <c r="B96" s="43" t="n">
        <v>42068</v>
      </c>
      <c r="C96" s="42" t="n">
        <v>1</v>
      </c>
      <c r="D96" s="42" t="n">
        <v>0</v>
      </c>
      <c r="E96" s="19" t="n">
        <v>41275</v>
      </c>
      <c r="F96" s="20" t="n">
        <v>67545</v>
      </c>
      <c r="G96" s="20" t="n">
        <v>0</v>
      </c>
      <c r="H96" s="20" t="n">
        <f aca="false">'ADD 14-15'!Q98</f>
        <v>1200</v>
      </c>
      <c r="I96" s="22" t="s">
        <v>46</v>
      </c>
      <c r="J96" s="23" t="n">
        <v>155</v>
      </c>
      <c r="K96" s="22" t="s">
        <v>44</v>
      </c>
      <c r="L96" s="22" t="s">
        <v>49</v>
      </c>
      <c r="M96" s="0"/>
      <c r="N96" s="0"/>
      <c r="O96" s="24" t="n">
        <f aca="false">IF(G96&gt;$H$3,$H$3,G96)</f>
        <v>0</v>
      </c>
      <c r="P96" s="37" t="n">
        <v>0.27</v>
      </c>
      <c r="Q96" s="24" t="n">
        <f aca="false">H96/((($B$2-$A96)-C96+1)/(($B$2-$B$1)+1))</f>
        <v>1203.2967032967</v>
      </c>
      <c r="R96" s="24" t="n">
        <f aca="false">Q96*(((B96-A96)-D96+1)/(($B$2-$B$1)+1))</f>
        <v>1101.0989010989</v>
      </c>
      <c r="S96" s="26" t="n">
        <f aca="false">ROUNDUP(R96,0)</f>
        <v>1102</v>
      </c>
      <c r="T96" s="26" t="n">
        <v>0</v>
      </c>
      <c r="U96" s="27" t="n">
        <f aca="false">(F96-O96)*$P96</f>
        <v>18237.15</v>
      </c>
      <c r="V96" s="27" t="n">
        <f aca="false">ROUNDDOWN(U96,0)</f>
        <v>18237</v>
      </c>
      <c r="W96" s="27" t="n">
        <f aca="false">V96*(($A96-$B$1)+($B$2-B96)+D96)/(($B$2-$B$1+1))</f>
        <v>1548.89589041096</v>
      </c>
      <c r="X96" s="27" t="n">
        <f aca="false">ROUNDUP(W96,0)</f>
        <v>1549</v>
      </c>
      <c r="Y96" s="27" t="n">
        <f aca="false">V96-X96-S96</f>
        <v>15586</v>
      </c>
      <c r="Z96" s="26" t="n">
        <f aca="false">IF(Y96&lt;0,0,(ROUNDDOWN(Y96,0)))</f>
        <v>15586</v>
      </c>
      <c r="AA96" s="26" t="n">
        <v>0</v>
      </c>
      <c r="AB96" s="24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5.75" hidden="false" customHeight="false" outlineLevel="0" collapsed="false">
      <c r="A97" s="18" t="n">
        <v>41793</v>
      </c>
      <c r="B97" s="18" t="n">
        <v>42054</v>
      </c>
      <c r="C97" s="44" t="n">
        <v>0</v>
      </c>
      <c r="D97" s="44" t="n">
        <v>1</v>
      </c>
      <c r="E97" s="19" t="n">
        <v>41275</v>
      </c>
      <c r="F97" s="20" t="n">
        <v>23999</v>
      </c>
      <c r="G97" s="20" t="n">
        <v>0</v>
      </c>
      <c r="H97" s="20" t="n">
        <f aca="false">'ADD 14-15'!Q99</f>
        <v>152</v>
      </c>
      <c r="I97" s="22" t="s">
        <v>46</v>
      </c>
      <c r="J97" s="23" t="n">
        <v>165</v>
      </c>
      <c r="K97" s="22" t="s">
        <v>44</v>
      </c>
      <c r="L97" s="22" t="s">
        <v>49</v>
      </c>
      <c r="M97" s="0"/>
      <c r="N97" s="0"/>
      <c r="O97" s="24" t="n">
        <f aca="false">IF(G97&gt;$H$3,$H$3,G97)</f>
        <v>0</v>
      </c>
      <c r="P97" s="37" t="n">
        <v>0.29</v>
      </c>
      <c r="Q97" s="24" t="n">
        <f aca="false">H97/((($B$2-$A97)-C97+1)/(($B$2-$B$1)+1))</f>
        <v>180.71661237785</v>
      </c>
      <c r="R97" s="24" t="n">
        <f aca="false">Q97*(((B97-A97)-D97+1)/(($B$2-$B$1)+1))</f>
        <v>129.224755700326</v>
      </c>
      <c r="S97" s="26" t="n">
        <f aca="false">ROUNDUP(R97,0)</f>
        <v>130</v>
      </c>
      <c r="T97" s="26" t="n">
        <v>0</v>
      </c>
      <c r="U97" s="27" t="n">
        <f aca="false">(F97-O97)*$P97</f>
        <v>6959.71</v>
      </c>
      <c r="V97" s="27" t="n">
        <f aca="false">ROUNDDOWN(U97,0)</f>
        <v>6959</v>
      </c>
      <c r="W97" s="27" t="n">
        <f aca="false">V97*(($A97-$B$1)+($B$2-B97)+D97)/(($B$2-$B$1+1))</f>
        <v>1982.83835616438</v>
      </c>
      <c r="X97" s="27" t="n">
        <f aca="false">ROUNDUP(W97,0)</f>
        <v>1983</v>
      </c>
      <c r="Y97" s="27" t="n">
        <f aca="false">V97-X97-S97</f>
        <v>4846</v>
      </c>
      <c r="Z97" s="26" t="n">
        <f aca="false">IF(Y97&lt;0,0,(ROUNDDOWN(Y97,0)))</f>
        <v>4846</v>
      </c>
      <c r="AA97" s="26" t="n">
        <v>0</v>
      </c>
      <c r="AB97" s="24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5.75" hidden="false" customHeight="false" outlineLevel="0" collapsed="false">
      <c r="A98" s="18" t="n">
        <v>41824</v>
      </c>
      <c r="B98" s="43" t="n">
        <v>42099</v>
      </c>
      <c r="C98" s="42" t="n">
        <v>0</v>
      </c>
      <c r="D98" s="42" t="n">
        <v>7</v>
      </c>
      <c r="E98" s="19" t="n">
        <v>40923</v>
      </c>
      <c r="F98" s="20" t="n">
        <v>87654</v>
      </c>
      <c r="G98" s="20" t="n">
        <v>345</v>
      </c>
      <c r="H98" s="20" t="n">
        <f aca="false">'ADD 14-15'!Q100</f>
        <v>0</v>
      </c>
      <c r="I98" s="22" t="s">
        <v>46</v>
      </c>
      <c r="J98" s="23" t="n">
        <v>170</v>
      </c>
      <c r="K98" s="22" t="s">
        <v>44</v>
      </c>
      <c r="L98" s="22" t="s">
        <v>49</v>
      </c>
      <c r="M98" s="0"/>
      <c r="N98" s="0"/>
      <c r="O98" s="24" t="n">
        <f aca="false">IF(G98&gt;$H$3,$H$3,G98)</f>
        <v>345</v>
      </c>
      <c r="P98" s="37" t="n">
        <v>0.3</v>
      </c>
      <c r="Q98" s="24" t="n">
        <f aca="false">H98/((($B$2-$A98)-C98+1)/(($B$2-$B$1)+1))</f>
        <v>0</v>
      </c>
      <c r="R98" s="24" t="n">
        <f aca="false">Q98*(((B98-A98)-D98+1)/(($B$2-$B$1)+1))</f>
        <v>0</v>
      </c>
      <c r="S98" s="26" t="n">
        <f aca="false">ROUNDUP(R98,0)</f>
        <v>0</v>
      </c>
      <c r="T98" s="26" t="n">
        <v>0</v>
      </c>
      <c r="U98" s="27" t="n">
        <f aca="false">(F98-O98)*$P98</f>
        <v>26192.7</v>
      </c>
      <c r="V98" s="27" t="n">
        <f aca="false">ROUNDDOWN(U98,0)</f>
        <v>26192</v>
      </c>
      <c r="W98" s="27" t="n">
        <f aca="false">V98*(($A98-$B$1)+($B$2-B98)+D98)/(($B$2-$B$1+1))</f>
        <v>6888.85479452055</v>
      </c>
      <c r="X98" s="27" t="n">
        <f aca="false">ROUNDUP(W98,0)</f>
        <v>6889</v>
      </c>
      <c r="Y98" s="27" t="n">
        <f aca="false">V98-X98-S98</f>
        <v>19303</v>
      </c>
      <c r="Z98" s="26" t="n">
        <f aca="false">IF(Y98&lt;0,0,(ROUNDDOWN(Y98,0)))</f>
        <v>19303</v>
      </c>
      <c r="AA98" s="26" t="n">
        <v>0</v>
      </c>
      <c r="AB98" s="24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5.75" hidden="false" customHeight="false" outlineLevel="0" collapsed="false">
      <c r="A99" s="18" t="n">
        <v>41951</v>
      </c>
      <c r="B99" s="18" t="n">
        <v>42054</v>
      </c>
      <c r="C99" s="42" t="n">
        <v>0</v>
      </c>
      <c r="D99" s="42" t="n">
        <v>0</v>
      </c>
      <c r="E99" s="28" t="n">
        <v>36161</v>
      </c>
      <c r="F99" s="20" t="n">
        <v>71222</v>
      </c>
      <c r="G99" s="20" t="n">
        <v>0</v>
      </c>
      <c r="H99" s="20" t="n">
        <f aca="false">'ADD 14-15'!Q101</f>
        <v>0</v>
      </c>
      <c r="I99" s="22" t="s">
        <v>46</v>
      </c>
      <c r="J99" s="23" t="n">
        <v>190</v>
      </c>
      <c r="K99" s="22" t="s">
        <v>45</v>
      </c>
      <c r="L99" s="22" t="s">
        <v>49</v>
      </c>
      <c r="M99" s="0"/>
      <c r="N99" s="0"/>
      <c r="O99" s="24" t="n">
        <f aca="false">IF(G99&gt;$H$3,$H$3,G99)</f>
        <v>0</v>
      </c>
      <c r="P99" s="37" t="n">
        <v>0.34</v>
      </c>
      <c r="Q99" s="24" t="n">
        <f aca="false">H99/((($B$2-$A99)-C99+1)/(($B$2-$B$1)+1))</f>
        <v>0</v>
      </c>
      <c r="R99" s="24" t="n">
        <f aca="false">Q99*(((B99-A99)-D99+1)/(($B$2-$B$1)+1))</f>
        <v>0</v>
      </c>
      <c r="S99" s="26" t="n">
        <f aca="false">ROUNDUP(R99,0)</f>
        <v>0</v>
      </c>
      <c r="T99" s="26" t="n">
        <v>0</v>
      </c>
      <c r="U99" s="27" t="n">
        <f aca="false">(F99-O99)*$P99</f>
        <v>24215.48</v>
      </c>
      <c r="V99" s="27" t="n">
        <f aca="false">ROUNDDOWN(U99,0)</f>
        <v>24215</v>
      </c>
      <c r="W99" s="27" t="n">
        <f aca="false">V99*(($A99-$B$1)+($B$2-B99)+D99)/(($B$2-$B$1+1))</f>
        <v>17315.3835616438</v>
      </c>
      <c r="X99" s="27" t="n">
        <f aca="false">ROUNDUP(W99,0)</f>
        <v>17316</v>
      </c>
      <c r="Y99" s="27" t="n">
        <f aca="false">V99-X99-S99</f>
        <v>6899</v>
      </c>
      <c r="Z99" s="26" t="n">
        <f aca="false">IF(Y99&lt;0,0,(ROUNDDOWN(Y99,0)))</f>
        <v>6899</v>
      </c>
      <c r="AA99" s="26" t="n">
        <v>0</v>
      </c>
      <c r="AB99" s="24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5.75" hidden="false" customHeight="false" outlineLevel="0" collapsed="false">
      <c r="A100" s="18" t="n">
        <v>42014</v>
      </c>
      <c r="B100" s="43" t="n">
        <v>42068</v>
      </c>
      <c r="C100" s="44" t="n">
        <v>0</v>
      </c>
      <c r="D100" s="44" t="n">
        <v>0</v>
      </c>
      <c r="E100" s="19" t="n">
        <v>40854</v>
      </c>
      <c r="F100" s="20" t="n">
        <v>34987</v>
      </c>
      <c r="G100" s="20" t="n">
        <v>3457</v>
      </c>
      <c r="H100" s="20" t="n">
        <f aca="false">'ADD 14-15'!Q102</f>
        <v>0</v>
      </c>
      <c r="I100" s="22" t="s">
        <v>46</v>
      </c>
      <c r="J100" s="23" t="n">
        <v>200</v>
      </c>
      <c r="K100" s="22" t="s">
        <v>45</v>
      </c>
      <c r="L100" s="22" t="s">
        <v>49</v>
      </c>
      <c r="M100" s="0"/>
      <c r="N100" s="0"/>
      <c r="O100" s="24" t="n">
        <f aca="false">IF(G100&gt;$H$3,$H$3,G100)</f>
        <v>3457</v>
      </c>
      <c r="P100" s="37" t="n">
        <v>0.35</v>
      </c>
      <c r="Q100" s="24" t="n">
        <f aca="false">H100/((($B$2-$A100)-C100+1)/(($B$2-$B$1)+1))</f>
        <v>0</v>
      </c>
      <c r="R100" s="24" t="n">
        <f aca="false">Q100*(((B100-A100)-D100+1)/(($B$2-$B$1)+1))</f>
        <v>0</v>
      </c>
      <c r="S100" s="26" t="n">
        <f aca="false">ROUNDUP(R100,0)</f>
        <v>0</v>
      </c>
      <c r="T100" s="26" t="n">
        <v>0</v>
      </c>
      <c r="U100" s="27" t="n">
        <f aca="false">(F100-O100)*$P100</f>
        <v>11035.5</v>
      </c>
      <c r="V100" s="27" t="n">
        <f aca="false">ROUNDDOWN(U100,0)</f>
        <v>11035</v>
      </c>
      <c r="W100" s="27" t="n">
        <f aca="false">V100*(($A100-$B$1)+($B$2-B100)+D100)/(($B$2-$B$1+1))</f>
        <v>9372.19178082192</v>
      </c>
      <c r="X100" s="27" t="n">
        <f aca="false">ROUNDUP(W100,0)</f>
        <v>9373</v>
      </c>
      <c r="Y100" s="27" t="n">
        <f aca="false">V100-X100-S100</f>
        <v>1662</v>
      </c>
      <c r="Z100" s="26" t="n">
        <f aca="false">IF(Y100&lt;0,0,(ROUNDDOWN(Y100,0)))</f>
        <v>1662</v>
      </c>
      <c r="AA100" s="26" t="n">
        <v>0</v>
      </c>
      <c r="AB100" s="24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5.75" hidden="false" customHeight="false" outlineLevel="0" collapsed="false">
      <c r="A101" s="18" t="n">
        <v>42046</v>
      </c>
      <c r="B101" s="43" t="n">
        <v>42095</v>
      </c>
      <c r="C101" s="42" t="n">
        <v>0</v>
      </c>
      <c r="D101" s="42" t="n">
        <v>0</v>
      </c>
      <c r="E101" s="19" t="n">
        <v>35796</v>
      </c>
      <c r="F101" s="20" t="n">
        <v>18465</v>
      </c>
      <c r="G101" s="20" t="n">
        <v>0</v>
      </c>
      <c r="H101" s="20" t="n">
        <f aca="false">'ADD 14-15'!Q103</f>
        <v>0</v>
      </c>
      <c r="I101" s="22" t="s">
        <v>46</v>
      </c>
      <c r="J101" s="23" t="n">
        <v>205</v>
      </c>
      <c r="K101" s="22" t="s">
        <v>45</v>
      </c>
      <c r="L101" s="22" t="s">
        <v>49</v>
      </c>
      <c r="M101" s="0"/>
      <c r="N101" s="0"/>
      <c r="O101" s="24" t="n">
        <f aca="false">IF(G101&gt;$H$3,$H$3,G101)</f>
        <v>0</v>
      </c>
      <c r="P101" s="37" t="n">
        <v>0.35</v>
      </c>
      <c r="Q101" s="24" t="n">
        <f aca="false">H101/((($B$2-$A101)-C101+1)/(($B$2-$B$1)+1))</f>
        <v>0</v>
      </c>
      <c r="R101" s="24" t="n">
        <f aca="false">Q101*(((B101-A101)-D101+1)/(($B$2-$B$1)+1))</f>
        <v>0</v>
      </c>
      <c r="S101" s="26" t="n">
        <f aca="false">ROUNDUP(R101,0)</f>
        <v>0</v>
      </c>
      <c r="T101" s="26" t="n">
        <v>0</v>
      </c>
      <c r="U101" s="27" t="n">
        <f aca="false">(F101-O101)*$P101</f>
        <v>6462.75</v>
      </c>
      <c r="V101" s="27" t="n">
        <f aca="false">ROUNDDOWN(U101,0)</f>
        <v>6462</v>
      </c>
      <c r="W101" s="27" t="n">
        <f aca="false">V101*(($A101-$B$1)+($B$2-B101)+D101)/(($B$2-$B$1+1))</f>
        <v>5576.79452054795</v>
      </c>
      <c r="X101" s="27" t="n">
        <f aca="false">ROUNDUP(W101,0)</f>
        <v>5577</v>
      </c>
      <c r="Y101" s="27" t="n">
        <f aca="false">V101-X101-S101</f>
        <v>885</v>
      </c>
      <c r="Z101" s="26" t="n">
        <f aca="false">IF(Y101&lt;0,0,(ROUNDDOWN(Y101,0)))</f>
        <v>885</v>
      </c>
      <c r="AA101" s="26" t="n">
        <v>0</v>
      </c>
      <c r="AB101" s="24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5.75" hidden="false" customHeight="false" outlineLevel="0" collapsed="false">
      <c r="A102" s="18" t="n">
        <v>42005</v>
      </c>
      <c r="B102" s="43" t="n">
        <v>42019</v>
      </c>
      <c r="C102" s="42" t="n">
        <v>0</v>
      </c>
      <c r="D102" s="42" t="n">
        <v>0</v>
      </c>
      <c r="E102" s="19" t="n">
        <v>40854</v>
      </c>
      <c r="F102" s="20" t="n">
        <v>22987</v>
      </c>
      <c r="G102" s="20" t="n">
        <v>0</v>
      </c>
      <c r="H102" s="20" t="n">
        <f aca="false">'ADD 14-15'!Q104</f>
        <v>0</v>
      </c>
      <c r="I102" s="22" t="s">
        <v>46</v>
      </c>
      <c r="J102" s="23" t="n">
        <v>215</v>
      </c>
      <c r="K102" s="22" t="s">
        <v>45</v>
      </c>
      <c r="L102" s="22" t="s">
        <v>49</v>
      </c>
      <c r="M102" s="0"/>
      <c r="N102" s="0"/>
      <c r="O102" s="24" t="n">
        <f aca="false">IF(G102&gt;$H$3,$H$3,G102)</f>
        <v>0</v>
      </c>
      <c r="P102" s="37" t="n">
        <v>0.35</v>
      </c>
      <c r="Q102" s="24" t="n">
        <f aca="false">H102/((($B$2-$A102)-C102+1)/(($B$2-$B$1)+1))</f>
        <v>0</v>
      </c>
      <c r="R102" s="24" t="n">
        <f aca="false">Q102*(((B102-A102)-D102+1)/(($B$2-$B$1)+1))</f>
        <v>0</v>
      </c>
      <c r="S102" s="26" t="n">
        <f aca="false">ROUNDUP(R102,0)</f>
        <v>0</v>
      </c>
      <c r="T102" s="26" t="n">
        <v>0</v>
      </c>
      <c r="U102" s="27" t="n">
        <f aca="false">(F102-O102)*$P102</f>
        <v>8045.45</v>
      </c>
      <c r="V102" s="27" t="n">
        <f aca="false">ROUNDDOWN(U102,0)</f>
        <v>8045</v>
      </c>
      <c r="W102" s="27" t="n">
        <f aca="false">V102*(($A102-$B$1)+($B$2-B102)+D102)/(($B$2-$B$1+1))</f>
        <v>7714.38356164384</v>
      </c>
      <c r="X102" s="27" t="n">
        <f aca="false">ROUNDUP(W102,0)</f>
        <v>7715</v>
      </c>
      <c r="Y102" s="27" t="n">
        <f aca="false">V102-X102-S102</f>
        <v>330</v>
      </c>
      <c r="Z102" s="26" t="n">
        <f aca="false">IF(Y102&lt;0,0,(ROUNDDOWN(Y102,0)))</f>
        <v>330</v>
      </c>
      <c r="AA102" s="26" t="n">
        <v>0</v>
      </c>
      <c r="AB102" s="24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5.75" hidden="false" customHeight="false" outlineLevel="0" collapsed="false">
      <c r="A103" s="18" t="n">
        <v>41856</v>
      </c>
      <c r="B103" s="43" t="n">
        <v>42068</v>
      </c>
      <c r="C103" s="42" t="n">
        <v>0</v>
      </c>
      <c r="D103" s="42" t="n">
        <v>33</v>
      </c>
      <c r="E103" s="28" t="n">
        <v>35797</v>
      </c>
      <c r="F103" s="20" t="n">
        <v>25446</v>
      </c>
      <c r="G103" s="20" t="n">
        <v>125</v>
      </c>
      <c r="H103" s="20" t="n">
        <f aca="false">'ADD 14-15'!Q105</f>
        <v>803</v>
      </c>
      <c r="I103" s="22" t="s">
        <v>40</v>
      </c>
      <c r="J103" s="23" t="n">
        <v>220</v>
      </c>
      <c r="K103" s="22" t="s">
        <v>45</v>
      </c>
      <c r="L103" s="22" t="s">
        <v>49</v>
      </c>
      <c r="M103" s="0"/>
      <c r="N103" s="0"/>
      <c r="O103" s="24" t="n">
        <f aca="false">IF(G103&gt;$H$3,$H$3,G103)</f>
        <v>125</v>
      </c>
      <c r="P103" s="37" t="n">
        <v>0.35</v>
      </c>
      <c r="Q103" s="24" t="n">
        <f aca="false">H103/((($B$2-$A103)-C103+1)/(($B$2-$B$1)+1))</f>
        <v>1201.20901639344</v>
      </c>
      <c r="R103" s="24" t="n">
        <f aca="false">Q103*(((B103-A103)-D103+1)/(($B$2-$B$1)+1))</f>
        <v>592.377049180328</v>
      </c>
      <c r="S103" s="26" t="n">
        <f aca="false">ROUNDUP(R103,0)</f>
        <v>593</v>
      </c>
      <c r="T103" s="26" t="n">
        <v>0</v>
      </c>
      <c r="U103" s="27" t="n">
        <f aca="false">(F103-O103)*$P103</f>
        <v>8862.35</v>
      </c>
      <c r="V103" s="27" t="n">
        <f aca="false">ROUNDDOWN(U103,0)</f>
        <v>8862</v>
      </c>
      <c r="W103" s="27" t="n">
        <f aca="false">V103*(($A103-$B$1)+($B$2-B103)+D103)/(($B$2-$B$1+1))</f>
        <v>4491.69863013699</v>
      </c>
      <c r="X103" s="27" t="n">
        <f aca="false">ROUNDUP(W103,0)</f>
        <v>4492</v>
      </c>
      <c r="Y103" s="27" t="n">
        <f aca="false">V103-X103-S103</f>
        <v>3777</v>
      </c>
      <c r="Z103" s="26" t="n">
        <f aca="false">IF(Y103&lt;0,0,(ROUNDDOWN(Y103,0)))</f>
        <v>3777</v>
      </c>
      <c r="AA103" s="26" t="n">
        <v>0</v>
      </c>
      <c r="AB103" s="24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5.75" hidden="false" customHeight="false" outlineLevel="0" collapsed="false">
      <c r="A104" s="18" t="n">
        <v>41761</v>
      </c>
      <c r="B104" s="18" t="n">
        <v>42054</v>
      </c>
      <c r="C104" s="44" t="n">
        <v>0</v>
      </c>
      <c r="D104" s="44" t="n">
        <v>0</v>
      </c>
      <c r="E104" s="19" t="n">
        <v>40854</v>
      </c>
      <c r="F104" s="20" t="n">
        <v>51423</v>
      </c>
      <c r="G104" s="20" t="n">
        <v>0</v>
      </c>
      <c r="H104" s="20" t="n">
        <f aca="false">'ADD 14-15'!Q106</f>
        <v>859</v>
      </c>
      <c r="I104" s="22" t="s">
        <v>40</v>
      </c>
      <c r="J104" s="23" t="n">
        <v>151</v>
      </c>
      <c r="K104" s="22" t="s">
        <v>45</v>
      </c>
      <c r="L104" s="22" t="s">
        <v>49</v>
      </c>
      <c r="M104" s="0"/>
      <c r="N104" s="0"/>
      <c r="O104" s="24" t="n">
        <f aca="false">IF(G104&gt;$H$3,$H$3,G104)</f>
        <v>0</v>
      </c>
      <c r="P104" s="37" t="n">
        <v>0.23</v>
      </c>
      <c r="Q104" s="24" t="n">
        <f aca="false">H104/((($B$2-$A104)-C104+1)/(($B$2-$B$1)+1))</f>
        <v>924.882005899705</v>
      </c>
      <c r="R104" s="24" t="n">
        <f aca="false">Q104*(((B104-A104)-D104+1)/(($B$2-$B$1)+1))</f>
        <v>744.973451327434</v>
      </c>
      <c r="S104" s="26" t="n">
        <f aca="false">ROUNDUP(R104,0)</f>
        <v>745</v>
      </c>
      <c r="T104" s="26" t="n">
        <v>0</v>
      </c>
      <c r="U104" s="27" t="n">
        <f aca="false">(F104-O104)*$P104</f>
        <v>11827.29</v>
      </c>
      <c r="V104" s="27" t="n">
        <f aca="false">ROUNDDOWN(U104,0)</f>
        <v>11827</v>
      </c>
      <c r="W104" s="27" t="n">
        <f aca="false">V104*(($A104-$B$1)+($B$2-B104)+D104)/(($B$2-$B$1+1))</f>
        <v>2300.59452054794</v>
      </c>
      <c r="X104" s="27" t="n">
        <f aca="false">ROUNDUP(W104,0)</f>
        <v>2301</v>
      </c>
      <c r="Y104" s="27" t="n">
        <f aca="false">V104-X104-S104</f>
        <v>8781</v>
      </c>
      <c r="Z104" s="26" t="n">
        <f aca="false">IF(Y104&lt;0,0,(ROUNDDOWN(Y104,0)))</f>
        <v>8781</v>
      </c>
      <c r="AA104" s="26" t="n">
        <v>0</v>
      </c>
      <c r="AB104" s="24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5.75" hidden="false" customHeight="false" outlineLevel="0" collapsed="false">
      <c r="A105" s="18" t="n">
        <v>41761</v>
      </c>
      <c r="B105" s="18" t="n">
        <v>42095</v>
      </c>
      <c r="C105" s="44" t="n">
        <v>0</v>
      </c>
      <c r="D105" s="44" t="n">
        <v>0</v>
      </c>
      <c r="E105" s="28" t="n">
        <v>35797</v>
      </c>
      <c r="F105" s="20" t="n">
        <v>25446</v>
      </c>
      <c r="G105" s="20" t="n">
        <v>0</v>
      </c>
      <c r="H105" s="20" t="n">
        <f aca="false">'ADD 14-15'!Q107</f>
        <v>1004</v>
      </c>
      <c r="I105" s="22" t="s">
        <v>40</v>
      </c>
      <c r="J105" s="23" t="n">
        <v>154</v>
      </c>
      <c r="K105" s="22" t="s">
        <v>45</v>
      </c>
      <c r="L105" s="22" t="s">
        <v>49</v>
      </c>
      <c r="M105" s="0"/>
      <c r="N105" s="0"/>
      <c r="O105" s="24" t="n">
        <f aca="false">IF(G105&gt;$H$3,$H$3,G105)</f>
        <v>0</v>
      </c>
      <c r="P105" s="37" t="n">
        <v>0.23</v>
      </c>
      <c r="Q105" s="24" t="n">
        <f aca="false">H105/((($B$2-$A105)-C105+1)/(($B$2-$B$1)+1))</f>
        <v>1081.00294985251</v>
      </c>
      <c r="R105" s="24" t="n">
        <f aca="false">Q105*(((B105-A105)-D105+1)/(($B$2-$B$1)+1))</f>
        <v>992.153392330384</v>
      </c>
      <c r="S105" s="26" t="n">
        <f aca="false">ROUNDUP(R105,0)</f>
        <v>993</v>
      </c>
      <c r="T105" s="26" t="n">
        <v>0</v>
      </c>
      <c r="U105" s="27" t="n">
        <f aca="false">(F105-O105)*$P105</f>
        <v>5852.58</v>
      </c>
      <c r="V105" s="27" t="n">
        <f aca="false">ROUNDDOWN(U105,0)</f>
        <v>5852</v>
      </c>
      <c r="W105" s="27" t="n">
        <f aca="false">V105*(($A105-$B$1)+($B$2-B105)+D105)/(($B$2-$B$1+1))</f>
        <v>480.986301369863</v>
      </c>
      <c r="X105" s="27" t="n">
        <f aca="false">ROUNDUP(W105,0)</f>
        <v>481</v>
      </c>
      <c r="Y105" s="27" t="n">
        <f aca="false">V105-X105-S105</f>
        <v>4378</v>
      </c>
      <c r="Z105" s="26" t="n">
        <f aca="false">IF(Y105&lt;0,0,(ROUNDDOWN(Y105,0)))</f>
        <v>4378</v>
      </c>
      <c r="AA105" s="26" t="n">
        <v>0</v>
      </c>
      <c r="AB105" s="24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5.75" hidden="false" customHeight="false" outlineLevel="0" collapsed="false">
      <c r="A106" s="18" t="n">
        <v>41793</v>
      </c>
      <c r="B106" s="18" t="n">
        <v>41954</v>
      </c>
      <c r="C106" s="42" t="n">
        <v>0</v>
      </c>
      <c r="D106" s="42" t="n">
        <v>0</v>
      </c>
      <c r="E106" s="28" t="n">
        <v>36161</v>
      </c>
      <c r="F106" s="20" t="n">
        <v>33656</v>
      </c>
      <c r="G106" s="20" t="n">
        <v>372</v>
      </c>
      <c r="H106" s="20" t="n">
        <f aca="false">'ADD 14-15'!Q108</f>
        <v>0</v>
      </c>
      <c r="I106" s="22" t="s">
        <v>40</v>
      </c>
      <c r="J106" s="23"/>
      <c r="K106" s="22" t="s">
        <v>44</v>
      </c>
      <c r="L106" s="22" t="s">
        <v>49</v>
      </c>
      <c r="M106" s="0"/>
      <c r="N106" s="0"/>
      <c r="O106" s="24" t="n">
        <f aca="false">IF(G106&gt;$H$3,$H$3,G106)</f>
        <v>372</v>
      </c>
      <c r="P106" s="37" t="n">
        <v>0.25</v>
      </c>
      <c r="Q106" s="24" t="n">
        <f aca="false">H106/((($B$2-$A106)-C106+1)/(($B$2-$B$1)+1))</f>
        <v>0</v>
      </c>
      <c r="R106" s="24" t="n">
        <f aca="false">Q106*(((B106-A106)-D106+1)/(($B$2-$B$1)+1))</f>
        <v>0</v>
      </c>
      <c r="S106" s="26" t="n">
        <f aca="false">ROUNDUP(R106,0)</f>
        <v>0</v>
      </c>
      <c r="T106" s="26" t="n">
        <v>0</v>
      </c>
      <c r="U106" s="27" t="n">
        <f aca="false">(F106-O106)*$P106</f>
        <v>8321</v>
      </c>
      <c r="V106" s="27" t="n">
        <f aca="false">ROUNDDOWN(U106,0)</f>
        <v>8321</v>
      </c>
      <c r="W106" s="27" t="n">
        <f aca="false">V106*(($A106-$B$1)+($B$2-B106)+D106)/(($B$2-$B$1+1))</f>
        <v>4627.84383561644</v>
      </c>
      <c r="X106" s="27" t="n">
        <f aca="false">ROUNDUP(W106,0)</f>
        <v>4628</v>
      </c>
      <c r="Y106" s="27" t="n">
        <f aca="false">V106-X106-S106</f>
        <v>3693</v>
      </c>
      <c r="Z106" s="26" t="n">
        <f aca="false">IF(Y106&lt;0,0,(ROUNDDOWN(Y106,0)))</f>
        <v>3693</v>
      </c>
      <c r="AA106" s="26" t="n">
        <v>0</v>
      </c>
      <c r="AB106" s="24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5.75" hidden="false" customHeight="false" outlineLevel="0" collapsed="false">
      <c r="A107" s="18" t="n">
        <v>41824</v>
      </c>
      <c r="B107" s="43" t="n">
        <v>41943</v>
      </c>
      <c r="C107" s="44" t="n">
        <v>1</v>
      </c>
      <c r="D107" s="44" t="n">
        <v>1</v>
      </c>
      <c r="E107" s="19" t="n">
        <v>41275</v>
      </c>
      <c r="F107" s="20" t="n">
        <v>51423</v>
      </c>
      <c r="G107" s="20" t="n">
        <v>123</v>
      </c>
      <c r="H107" s="20" t="n">
        <f aca="false">'ADD 14-15'!Q109</f>
        <v>908</v>
      </c>
      <c r="I107" s="22" t="s">
        <v>40</v>
      </c>
      <c r="J107" s="23"/>
      <c r="K107" s="22" t="s">
        <v>48</v>
      </c>
      <c r="L107" s="22" t="s">
        <v>49</v>
      </c>
      <c r="M107" s="0"/>
      <c r="N107" s="0"/>
      <c r="O107" s="24" t="n">
        <f aca="false">IF(G107&gt;$H$3,$H$3,G107)</f>
        <v>123</v>
      </c>
      <c r="P107" s="37" t="n">
        <v>0.35</v>
      </c>
      <c r="Q107" s="24" t="n">
        <f aca="false">H107/((($B$2-$A107)-C107+1)/(($B$2-$B$1)+1))</f>
        <v>1205.16363636364</v>
      </c>
      <c r="R107" s="24" t="n">
        <f aca="false">Q107*(((B107-A107)-D107+1)/(($B$2-$B$1)+1))</f>
        <v>392.916363636364</v>
      </c>
      <c r="S107" s="26" t="n">
        <f aca="false">ROUNDUP(R107,0)</f>
        <v>393</v>
      </c>
      <c r="T107" s="26" t="n">
        <v>0</v>
      </c>
      <c r="U107" s="27" t="n">
        <f aca="false">(F107-O107)*$P107</f>
        <v>17955</v>
      </c>
      <c r="V107" s="27" t="n">
        <f aca="false">ROUNDDOWN(U107,0)</f>
        <v>17955</v>
      </c>
      <c r="W107" s="27" t="n">
        <f aca="false">V107*(($A107-$B$1)+($B$2-B107)+D107)/(($B$2-$B$1+1))</f>
        <v>12101.1780821918</v>
      </c>
      <c r="X107" s="27" t="n">
        <f aca="false">ROUNDUP(W107,0)</f>
        <v>12102</v>
      </c>
      <c r="Y107" s="27" t="n">
        <f aca="false">V107-X107-S107</f>
        <v>5460</v>
      </c>
      <c r="Z107" s="26" t="n">
        <f aca="false">IF(Y107&lt;0,0,(ROUNDDOWN(Y107,0)))</f>
        <v>5460</v>
      </c>
      <c r="AA107" s="26" t="n">
        <v>0</v>
      </c>
      <c r="AB107" s="24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5.75" hidden="false" customHeight="false" outlineLevel="0" collapsed="false">
      <c r="A108" s="18" t="n">
        <v>41888</v>
      </c>
      <c r="B108" s="43" t="n">
        <v>42019</v>
      </c>
      <c r="C108" s="42" t="n">
        <v>0</v>
      </c>
      <c r="D108" s="42" t="n">
        <v>0</v>
      </c>
      <c r="E108" s="19" t="n">
        <v>41275</v>
      </c>
      <c r="F108" s="20" t="n">
        <v>44765</v>
      </c>
      <c r="G108" s="20" t="n">
        <v>5456</v>
      </c>
      <c r="H108" s="20" t="n">
        <f aca="false">'ADD 14-15'!Q110</f>
        <v>105</v>
      </c>
      <c r="I108" s="22" t="s">
        <v>46</v>
      </c>
      <c r="J108" s="23"/>
      <c r="K108" s="22" t="s">
        <v>44</v>
      </c>
      <c r="L108" s="22" t="s">
        <v>49</v>
      </c>
      <c r="M108" s="0"/>
      <c r="N108" s="0"/>
      <c r="O108" s="24" t="n">
        <f aca="false">IF(G108&gt;$H$3,$H$3,G108)</f>
        <v>5000</v>
      </c>
      <c r="P108" s="37" t="n">
        <v>0.28</v>
      </c>
      <c r="Q108" s="24" t="n">
        <f aca="false">H108/((($B$2-$A108)-C108+1)/(($B$2-$B$1)+1))</f>
        <v>180.778301886792</v>
      </c>
      <c r="R108" s="24" t="n">
        <f aca="false">Q108*(((B108-A108)-D108+1)/(($B$2-$B$1)+1))</f>
        <v>65.377358490566</v>
      </c>
      <c r="S108" s="26" t="n">
        <f aca="false">ROUNDUP(R108,0)</f>
        <v>66</v>
      </c>
      <c r="T108" s="26" t="n">
        <v>0</v>
      </c>
      <c r="U108" s="27" t="n">
        <f aca="false">(F108-O108)*$P108</f>
        <v>11134.2</v>
      </c>
      <c r="V108" s="27" t="n">
        <f aca="false">ROUNDDOWN(U108,0)</f>
        <v>11134</v>
      </c>
      <c r="W108" s="27" t="n">
        <f aca="false">V108*(($A108-$B$1)+($B$2-B108)+D108)/(($B$2-$B$1+1))</f>
        <v>7107.45753424658</v>
      </c>
      <c r="X108" s="27" t="n">
        <f aca="false">ROUNDUP(W108,0)</f>
        <v>7108</v>
      </c>
      <c r="Y108" s="27" t="n">
        <f aca="false">V108-X108-S108</f>
        <v>3960</v>
      </c>
      <c r="Z108" s="26" t="n">
        <f aca="false">IF(Y108&lt;0,0,(ROUNDDOWN(Y108,0)))</f>
        <v>3960</v>
      </c>
      <c r="AA108" s="26" t="n">
        <v>0</v>
      </c>
      <c r="AB108" s="24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5.75" hidden="false" customHeight="false" outlineLevel="0" collapsed="false">
      <c r="A109" s="18" t="n">
        <v>41919</v>
      </c>
      <c r="B109" s="43" t="n">
        <v>42068</v>
      </c>
      <c r="C109" s="42" t="n">
        <v>0</v>
      </c>
      <c r="D109" s="42" t="n">
        <v>0</v>
      </c>
      <c r="E109" s="28" t="n">
        <v>35797</v>
      </c>
      <c r="F109" s="20" t="n">
        <v>51423</v>
      </c>
      <c r="G109" s="20" t="n">
        <v>0</v>
      </c>
      <c r="H109" s="20" t="n">
        <f aca="false">'ADD 14-15'!Q111</f>
        <v>0</v>
      </c>
      <c r="I109" s="22" t="s">
        <v>46</v>
      </c>
      <c r="J109" s="23"/>
      <c r="K109" s="22" t="s">
        <v>48</v>
      </c>
      <c r="L109" s="22" t="s">
        <v>49</v>
      </c>
      <c r="M109" s="0"/>
      <c r="N109" s="0"/>
      <c r="O109" s="24" t="n">
        <f aca="false">IF(G109&gt;$H$3,$H$3,G109)</f>
        <v>0</v>
      </c>
      <c r="P109" s="37" t="n">
        <v>0.35</v>
      </c>
      <c r="Q109" s="24" t="n">
        <f aca="false">H109/((($B$2-$A109)-C109+1)/(($B$2-$B$1)+1))</f>
        <v>0</v>
      </c>
      <c r="R109" s="24" t="n">
        <f aca="false">Q109*(((B109-A109)-D109+1)/(($B$2-$B$1)+1))</f>
        <v>0</v>
      </c>
      <c r="S109" s="26" t="n">
        <f aca="false">ROUNDUP(R109,0)</f>
        <v>0</v>
      </c>
      <c r="T109" s="26" t="n">
        <v>0</v>
      </c>
      <c r="U109" s="27" t="n">
        <f aca="false">(F109-O109)*$P109</f>
        <v>17998.05</v>
      </c>
      <c r="V109" s="27" t="n">
        <f aca="false">ROUNDDOWN(U109,0)</f>
        <v>17998</v>
      </c>
      <c r="W109" s="27" t="n">
        <f aca="false">V109*(($A109-$B$1)+($B$2-B109)+D109)/(($B$2-$B$1+1))</f>
        <v>10601.5616438356</v>
      </c>
      <c r="X109" s="27" t="n">
        <f aca="false">ROUNDUP(W109,0)</f>
        <v>10602</v>
      </c>
      <c r="Y109" s="27" t="n">
        <f aca="false">V109-X109-S109</f>
        <v>7396</v>
      </c>
      <c r="Z109" s="26" t="n">
        <f aca="false">IF(Y109&lt;0,0,(ROUNDDOWN(Y109,0)))</f>
        <v>7396</v>
      </c>
      <c r="AA109" s="26" t="n">
        <v>0</v>
      </c>
      <c r="AB109" s="24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5.75" hidden="false" customHeight="false" outlineLevel="0" collapsed="false">
      <c r="A110" s="18" t="n">
        <v>41761</v>
      </c>
      <c r="B110" s="18" t="n">
        <v>42054</v>
      </c>
      <c r="C110" s="42" t="n">
        <v>0</v>
      </c>
      <c r="D110" s="42" t="n">
        <v>3</v>
      </c>
      <c r="E110" s="19" t="n">
        <v>32874</v>
      </c>
      <c r="F110" s="20" t="n">
        <v>25446</v>
      </c>
      <c r="G110" s="20" t="n">
        <v>0</v>
      </c>
      <c r="H110" s="20" t="n">
        <f aca="false">'ADD 14-15'!Q112</f>
        <v>1004</v>
      </c>
      <c r="I110" s="22" t="s">
        <v>40</v>
      </c>
      <c r="J110" s="23"/>
      <c r="K110" s="22" t="s">
        <v>41</v>
      </c>
      <c r="L110" s="22" t="s">
        <v>49</v>
      </c>
      <c r="M110" s="0"/>
      <c r="N110" s="0"/>
      <c r="O110" s="24" t="n">
        <f aca="false">IF(G110&gt;$H$3,$H$3,G110)</f>
        <v>0</v>
      </c>
      <c r="P110" s="37" t="n">
        <v>0.15</v>
      </c>
      <c r="Q110" s="24" t="n">
        <f aca="false">H110/((($B$2-$A110)-C110+1)/(($B$2-$B$1)+1))</f>
        <v>1081.00294985251</v>
      </c>
      <c r="R110" s="24" t="n">
        <f aca="false">Q110*(((B110-A110)-D110+1)/(($B$2-$B$1)+1))</f>
        <v>861.840707964602</v>
      </c>
      <c r="S110" s="26" t="n">
        <f aca="false">ROUNDUP(R110,0)</f>
        <v>862</v>
      </c>
      <c r="T110" s="26" t="n">
        <v>0</v>
      </c>
      <c r="U110" s="27" t="n">
        <f aca="false">(F110-O110)*$P110</f>
        <v>3816.9</v>
      </c>
      <c r="V110" s="27" t="n">
        <f aca="false">ROUNDDOWN(U110,0)</f>
        <v>3816</v>
      </c>
      <c r="W110" s="27" t="n">
        <f aca="false">V110*(($A110-$B$1)+($B$2-B110)+D110)/(($B$2-$B$1+1))</f>
        <v>773.654794520548</v>
      </c>
      <c r="X110" s="27" t="n">
        <f aca="false">ROUNDUP(W110,0)</f>
        <v>774</v>
      </c>
      <c r="Y110" s="27" t="n">
        <f aca="false">V110-X110-S110</f>
        <v>2180</v>
      </c>
      <c r="Z110" s="26" t="n">
        <f aca="false">IF(Y110&lt;0,0,(ROUNDDOWN(Y110,0)))</f>
        <v>2180</v>
      </c>
      <c r="AA110" s="26" t="n">
        <v>0</v>
      </c>
      <c r="AB110" s="24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5.75" hidden="false" customHeight="false" outlineLevel="0" collapsed="false">
      <c r="A111" s="18" t="n">
        <v>41793</v>
      </c>
      <c r="B111" s="18" t="n">
        <v>42095</v>
      </c>
      <c r="C111" s="44" t="n">
        <v>0</v>
      </c>
      <c r="D111" s="44" t="n">
        <v>0</v>
      </c>
      <c r="E111" s="19" t="n">
        <v>35795</v>
      </c>
      <c r="F111" s="20" t="n">
        <v>33656</v>
      </c>
      <c r="G111" s="20" t="n">
        <v>147</v>
      </c>
      <c r="H111" s="20" t="n">
        <f aca="false">'ADD 14-15'!Q113</f>
        <v>0</v>
      </c>
      <c r="I111" s="22" t="s">
        <v>40</v>
      </c>
      <c r="J111" s="23"/>
      <c r="K111" s="22" t="s">
        <v>44</v>
      </c>
      <c r="L111" s="22" t="s">
        <v>49</v>
      </c>
      <c r="M111" s="0"/>
      <c r="N111" s="0"/>
      <c r="O111" s="24" t="n">
        <f aca="false">IF(G111&gt;$H$3,$H$3,G111)</f>
        <v>147</v>
      </c>
      <c r="P111" s="37" t="n">
        <v>0.22</v>
      </c>
      <c r="Q111" s="24" t="n">
        <f aca="false">H111/((($B$2-$A111)-C111+1)/(($B$2-$B$1)+1))</f>
        <v>0</v>
      </c>
      <c r="R111" s="24" t="n">
        <f aca="false">Q111*(((B111-A111)-D111+1)/(($B$2-$B$1)+1))</f>
        <v>0</v>
      </c>
      <c r="S111" s="26" t="n">
        <f aca="false">ROUNDUP(R111,0)</f>
        <v>0</v>
      </c>
      <c r="T111" s="26" t="n">
        <v>0</v>
      </c>
      <c r="U111" s="27" t="n">
        <f aca="false">(F111-O111)*$P111</f>
        <v>7371.98</v>
      </c>
      <c r="V111" s="27" t="n">
        <f aca="false">ROUNDDOWN(U111,0)</f>
        <v>7371</v>
      </c>
      <c r="W111" s="27" t="n">
        <f aca="false">V111*(($A111-$B$1)+($B$2-B111)+D111)/(($B$2-$B$1+1))</f>
        <v>1252.0602739726</v>
      </c>
      <c r="X111" s="27" t="n">
        <f aca="false">ROUNDUP(W111,0)</f>
        <v>1253</v>
      </c>
      <c r="Y111" s="27" t="n">
        <f aca="false">V111-X111-S111</f>
        <v>6118</v>
      </c>
      <c r="Z111" s="26" t="n">
        <f aca="false">IF(Y111&lt;0,0,(ROUNDDOWN(Y111,0)))</f>
        <v>6118</v>
      </c>
      <c r="AA111" s="26" t="n">
        <v>0</v>
      </c>
      <c r="AB111" s="24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5.75" hidden="false" customHeight="false" outlineLevel="0" collapsed="false">
      <c r="A112" s="18" t="n">
        <v>41856</v>
      </c>
      <c r="B112" s="43" t="n">
        <v>41943</v>
      </c>
      <c r="C112" s="42" t="n">
        <v>0</v>
      </c>
      <c r="D112" s="42" t="n">
        <v>0</v>
      </c>
      <c r="E112" s="19" t="n">
        <v>35795</v>
      </c>
      <c r="F112" s="20" t="n">
        <v>67545</v>
      </c>
      <c r="G112" s="20" t="n">
        <v>53</v>
      </c>
      <c r="H112" s="20" t="n">
        <f aca="false">'ADD 14-15'!Q114</f>
        <v>0</v>
      </c>
      <c r="I112" s="22" t="s">
        <v>46</v>
      </c>
      <c r="J112" s="23"/>
      <c r="K112" s="22" t="s">
        <v>41</v>
      </c>
      <c r="L112" s="22" t="s">
        <v>49</v>
      </c>
      <c r="M112" s="0"/>
      <c r="N112" s="0"/>
      <c r="O112" s="24" t="n">
        <f aca="false">IF(G112&gt;$H$3,$H$3,G112)</f>
        <v>53</v>
      </c>
      <c r="P112" s="37" t="n">
        <v>0.15</v>
      </c>
      <c r="Q112" s="24" t="n">
        <f aca="false">H112/((($B$2-$A112)-C112+1)/(($B$2-$B$1)+1))</f>
        <v>0</v>
      </c>
      <c r="R112" s="24" t="n">
        <f aca="false">Q112*(((B112-A112)-D112+1)/(($B$2-$B$1)+1))</f>
        <v>0</v>
      </c>
      <c r="S112" s="26" t="n">
        <f aca="false">ROUNDUP(R112,0)</f>
        <v>0</v>
      </c>
      <c r="T112" s="26" t="n">
        <v>0</v>
      </c>
      <c r="U112" s="27" t="n">
        <f aca="false">(F112-O112)*$P112</f>
        <v>10123.8</v>
      </c>
      <c r="V112" s="27" t="n">
        <f aca="false">ROUNDDOWN(U112,0)</f>
        <v>10123</v>
      </c>
      <c r="W112" s="27" t="n">
        <f aca="false">V112*(($A112-$B$1)+($B$2-B112)+D112)/(($B$2-$B$1+1))</f>
        <v>7682.38630136986</v>
      </c>
      <c r="X112" s="27" t="n">
        <f aca="false">ROUNDUP(W112,0)</f>
        <v>7683</v>
      </c>
      <c r="Y112" s="27" t="n">
        <f aca="false">V112-X112-S112</f>
        <v>2440</v>
      </c>
      <c r="Z112" s="26" t="n">
        <f aca="false">IF(Y112&lt;0,0,(ROUNDDOWN(Y112,0)))</f>
        <v>2440</v>
      </c>
      <c r="AA112" s="26" t="n">
        <v>0</v>
      </c>
      <c r="AB112" s="24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5.75" hidden="false" customHeight="false" outlineLevel="0" collapsed="false">
      <c r="A113" s="18" t="n">
        <v>41919</v>
      </c>
      <c r="B113" s="43" t="n">
        <v>42019</v>
      </c>
      <c r="C113" s="42" t="n">
        <v>0</v>
      </c>
      <c r="D113" s="42" t="n">
        <v>0</v>
      </c>
      <c r="E113" s="19" t="n">
        <v>35795</v>
      </c>
      <c r="F113" s="20" t="n">
        <v>51423</v>
      </c>
      <c r="G113" s="20" t="n">
        <v>284</v>
      </c>
      <c r="H113" s="20" t="n">
        <f aca="false">'ADD 14-15'!Q115</f>
        <v>90</v>
      </c>
      <c r="I113" s="22" t="s">
        <v>46</v>
      </c>
      <c r="J113" s="23"/>
      <c r="K113" s="22" t="s">
        <v>48</v>
      </c>
      <c r="L113" s="22" t="s">
        <v>49</v>
      </c>
      <c r="M113" s="0"/>
      <c r="N113" s="0"/>
      <c r="O113" s="24" t="n">
        <f aca="false">IF(G113&gt;$H$3,$H$3,G113)</f>
        <v>284</v>
      </c>
      <c r="P113" s="37" t="n">
        <v>0.32</v>
      </c>
      <c r="Q113" s="24" t="n">
        <f aca="false">H113/((($B$2-$A113)-C113+1)/(($B$2-$B$1)+1))</f>
        <v>181.491712707182</v>
      </c>
      <c r="R113" s="24" t="n">
        <f aca="false">Q113*(((B113-A113)-D113+1)/(($B$2-$B$1)+1))</f>
        <v>50.2209944751381</v>
      </c>
      <c r="S113" s="26" t="n">
        <f aca="false">ROUNDUP(R113,0)</f>
        <v>51</v>
      </c>
      <c r="T113" s="26" t="n">
        <v>0</v>
      </c>
      <c r="U113" s="27" t="n">
        <f aca="false">(F113-O113)*$P113</f>
        <v>16364.48</v>
      </c>
      <c r="V113" s="27" t="n">
        <f aca="false">ROUNDDOWN(U113,0)</f>
        <v>16364</v>
      </c>
      <c r="W113" s="27" t="n">
        <f aca="false">V113*(($A113-$B$1)+($B$2-B113)+D113)/(($B$2-$B$1+1))</f>
        <v>11835.8794520548</v>
      </c>
      <c r="X113" s="27" t="n">
        <f aca="false">ROUNDUP(W113,0)</f>
        <v>11836</v>
      </c>
      <c r="Y113" s="27" t="n">
        <f aca="false">V113-X113-S113</f>
        <v>4477</v>
      </c>
      <c r="Z113" s="26" t="n">
        <f aca="false">IF(Y113&lt;0,0,(ROUNDDOWN(Y113,0)))</f>
        <v>4477</v>
      </c>
      <c r="AA113" s="26" t="n">
        <v>0</v>
      </c>
      <c r="AB113" s="24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s="45" customFormat="true" ht="12.75" hidden="false" customHeight="false" outlineLevel="0" collapsed="false">
      <c r="K114" s="46"/>
      <c r="N114" s="7"/>
      <c r="U114" s="5"/>
      <c r="V114" s="5"/>
      <c r="W114" s="5"/>
      <c r="X114" s="5"/>
      <c r="Y114" s="5"/>
      <c r="Z114" s="5"/>
    </row>
    <row r="115" s="45" customFormat="true" ht="12.75" hidden="false" customHeight="false" outlineLevel="0" collapsed="false">
      <c r="K115" s="46"/>
      <c r="N115" s="7"/>
      <c r="U115" s="5"/>
      <c r="V115" s="5"/>
      <c r="W115" s="5"/>
      <c r="X115" s="5"/>
      <c r="Y115" s="5"/>
      <c r="Z115" s="5"/>
    </row>
    <row r="116" s="45" customFormat="true" ht="12.75" hidden="false" customHeight="false" outlineLevel="0" collapsed="false">
      <c r="K116" s="46"/>
      <c r="N116" s="7"/>
      <c r="U116" s="5"/>
      <c r="V116" s="5"/>
      <c r="W116" s="5"/>
      <c r="X116" s="5"/>
      <c r="Y116" s="5"/>
      <c r="Z116" s="5"/>
    </row>
    <row r="117" customFormat="false" ht="15.75" hidden="false" customHeight="false" outlineLevel="0" collapsed="false">
      <c r="A117" s="45"/>
      <c r="B117" s="45"/>
      <c r="C117" s="61"/>
      <c r="K117" s="46"/>
      <c r="N117" s="7"/>
      <c r="U117" s="5"/>
      <c r="V117" s="5"/>
      <c r="W117" s="5"/>
      <c r="X117" s="5"/>
      <c r="Y117" s="5"/>
      <c r="Z117" s="5"/>
    </row>
    <row r="118" customFormat="false" ht="15.75" hidden="false" customHeight="false" outlineLevel="0" collapsed="false">
      <c r="A118" s="45"/>
      <c r="B118" s="45"/>
      <c r="C118" s="61"/>
      <c r="K118" s="46"/>
      <c r="N118" s="7"/>
      <c r="U118" s="5"/>
      <c r="V118" s="5"/>
      <c r="W118" s="5"/>
      <c r="X118" s="5"/>
      <c r="Y118" s="5"/>
      <c r="Z118" s="5"/>
    </row>
    <row r="119" customFormat="false" ht="15.75" hidden="false" customHeight="false" outlineLevel="0" collapsed="false">
      <c r="A119" s="45"/>
      <c r="B119" s="45"/>
      <c r="C119" s="61"/>
      <c r="K119" s="46"/>
      <c r="N119" s="7"/>
      <c r="U119" s="5"/>
      <c r="V119" s="5"/>
      <c r="W119" s="5"/>
      <c r="X119" s="5"/>
      <c r="Y119" s="5"/>
      <c r="Z119" s="5"/>
    </row>
    <row r="120" customFormat="false" ht="15.75" hidden="false" customHeight="false" outlineLevel="0" collapsed="false">
      <c r="A120" s="45"/>
      <c r="B120" s="45"/>
      <c r="C120" s="61"/>
      <c r="K120" s="46"/>
      <c r="N120" s="7"/>
      <c r="U120" s="5"/>
      <c r="V120" s="5"/>
      <c r="W120" s="5"/>
      <c r="X120" s="5"/>
      <c r="Y120" s="5"/>
      <c r="Z120" s="5"/>
    </row>
    <row r="121" customFormat="false" ht="15.75" hidden="false" customHeight="false" outlineLevel="0" collapsed="false">
      <c r="A121" s="45"/>
      <c r="B121" s="45"/>
      <c r="C121" s="61"/>
      <c r="K121" s="46"/>
      <c r="N121" s="7"/>
      <c r="U121" s="5"/>
      <c r="V121" s="5"/>
      <c r="W121" s="5"/>
      <c r="X121" s="5"/>
      <c r="Y121" s="5"/>
      <c r="Z121" s="5"/>
    </row>
    <row r="122" customFormat="false" ht="15.75" hidden="false" customHeight="false" outlineLevel="0" collapsed="false">
      <c r="A122" s="45"/>
      <c r="B122" s="45"/>
      <c r="C122" s="61"/>
      <c r="K122" s="46"/>
      <c r="N122" s="7"/>
      <c r="U122" s="5"/>
      <c r="V122" s="5"/>
      <c r="W122" s="5"/>
      <c r="X122" s="5"/>
      <c r="Y122" s="5"/>
      <c r="Z122" s="5"/>
    </row>
    <row r="123" customFormat="false" ht="15.75" hidden="false" customHeight="false" outlineLevel="0" collapsed="false">
      <c r="A123" s="45"/>
      <c r="B123" s="45"/>
      <c r="C123" s="61"/>
      <c r="K123" s="46"/>
      <c r="N123" s="7"/>
      <c r="U123" s="5"/>
      <c r="V123" s="5"/>
      <c r="W123" s="5"/>
      <c r="X123" s="5"/>
      <c r="Y123" s="5"/>
      <c r="Z123" s="5"/>
    </row>
    <row r="124" customFormat="false" ht="15.75" hidden="false" customHeight="false" outlineLevel="0" collapsed="false">
      <c r="A124" s="45"/>
      <c r="B124" s="45"/>
      <c r="C124" s="61"/>
      <c r="K124" s="46"/>
      <c r="N124" s="7"/>
      <c r="U124" s="5"/>
      <c r="V124" s="5"/>
      <c r="W124" s="5"/>
      <c r="X124" s="5"/>
      <c r="Y124" s="5"/>
      <c r="Z124" s="5"/>
    </row>
    <row r="125" customFormat="false" ht="15.75" hidden="false" customHeight="false" outlineLevel="0" collapsed="false">
      <c r="A125" s="45"/>
      <c r="B125" s="45"/>
      <c r="C125" s="61"/>
      <c r="K125" s="46"/>
      <c r="N125" s="7"/>
      <c r="U125" s="5"/>
      <c r="V125" s="5"/>
      <c r="W125" s="5"/>
      <c r="X125" s="5"/>
      <c r="Y125" s="5"/>
      <c r="Z125" s="5"/>
    </row>
    <row r="126" customFormat="false" ht="15.75" hidden="false" customHeight="false" outlineLevel="0" collapsed="false">
      <c r="A126" s="45"/>
      <c r="B126" s="45"/>
      <c r="C126" s="61"/>
      <c r="K126" s="46"/>
      <c r="N126" s="7"/>
      <c r="U126" s="5"/>
      <c r="V126" s="5"/>
      <c r="W126" s="5"/>
      <c r="X126" s="5"/>
      <c r="Y126" s="5"/>
      <c r="Z126" s="5"/>
    </row>
    <row r="127" customFormat="false" ht="15.75" hidden="false" customHeight="false" outlineLevel="0" collapsed="false">
      <c r="A127" s="45"/>
      <c r="B127" s="45"/>
      <c r="C127" s="61"/>
      <c r="K127" s="46"/>
      <c r="N127" s="7"/>
      <c r="U127" s="5"/>
      <c r="V127" s="5"/>
      <c r="W127" s="5"/>
      <c r="X127" s="5"/>
      <c r="Y127" s="5"/>
      <c r="Z127" s="5"/>
    </row>
    <row r="128" customFormat="false" ht="15.75" hidden="false" customHeight="false" outlineLevel="0" collapsed="false">
      <c r="A128" s="45"/>
      <c r="B128" s="45"/>
      <c r="C128" s="61"/>
      <c r="K128" s="46"/>
      <c r="N128" s="7"/>
      <c r="U128" s="5"/>
      <c r="V128" s="5"/>
      <c r="W128" s="5"/>
      <c r="X128" s="5"/>
      <c r="Y128" s="5"/>
      <c r="Z128" s="5"/>
    </row>
    <row r="129" customFormat="false" ht="15.75" hidden="false" customHeight="false" outlineLevel="0" collapsed="false">
      <c r="A129" s="45"/>
      <c r="B129" s="45"/>
      <c r="C129" s="61"/>
      <c r="K129" s="46"/>
      <c r="N129" s="7"/>
      <c r="U129" s="5"/>
      <c r="V129" s="5"/>
      <c r="W129" s="5"/>
      <c r="X129" s="5"/>
      <c r="Y129" s="5"/>
      <c r="Z129" s="5"/>
    </row>
    <row r="130" customFormat="false" ht="15.75" hidden="false" customHeight="false" outlineLevel="0" collapsed="false">
      <c r="A130" s="45"/>
      <c r="B130" s="45"/>
      <c r="C130" s="61"/>
      <c r="K130" s="46"/>
      <c r="N130" s="7"/>
      <c r="U130" s="5"/>
      <c r="V130" s="5"/>
      <c r="W130" s="5"/>
      <c r="X130" s="5"/>
      <c r="Y130" s="5"/>
      <c r="Z130" s="5"/>
    </row>
    <row r="131" customFormat="false" ht="15.75" hidden="false" customHeight="false" outlineLevel="0" collapsed="false">
      <c r="A131" s="45"/>
      <c r="B131" s="45"/>
      <c r="C131" s="61"/>
      <c r="K131" s="46"/>
      <c r="N131" s="7"/>
      <c r="U131" s="5"/>
      <c r="V131" s="5"/>
      <c r="W131" s="5"/>
      <c r="X131" s="5"/>
      <c r="Y131" s="5"/>
      <c r="Z131" s="5"/>
    </row>
    <row r="132" customFormat="false" ht="15.75" hidden="false" customHeight="false" outlineLevel="0" collapsed="false">
      <c r="A132" s="45"/>
      <c r="B132" s="45"/>
      <c r="C132" s="61"/>
      <c r="K132" s="46"/>
      <c r="N132" s="7"/>
      <c r="U132" s="5"/>
      <c r="V132" s="5"/>
      <c r="W132" s="5"/>
      <c r="X132" s="5"/>
      <c r="Y132" s="5"/>
      <c r="Z132" s="5"/>
    </row>
    <row r="133" customFormat="false" ht="15.75" hidden="false" customHeight="false" outlineLevel="0" collapsed="false">
      <c r="A133" s="45"/>
      <c r="B133" s="45"/>
      <c r="C133" s="61"/>
      <c r="K133" s="46"/>
      <c r="N133" s="7"/>
      <c r="U133" s="5"/>
      <c r="V133" s="5"/>
      <c r="W133" s="5"/>
      <c r="X133" s="5"/>
      <c r="Y133" s="5"/>
      <c r="Z133" s="5"/>
    </row>
    <row r="134" customFormat="false" ht="15.75" hidden="false" customHeight="false" outlineLevel="0" collapsed="false">
      <c r="A134" s="45"/>
      <c r="B134" s="45"/>
      <c r="C134" s="61"/>
      <c r="K134" s="46"/>
      <c r="N134" s="7"/>
      <c r="U134" s="5"/>
      <c r="V134" s="5"/>
      <c r="W134" s="5"/>
      <c r="X134" s="5"/>
      <c r="Y134" s="5"/>
      <c r="Z134" s="5"/>
    </row>
    <row r="135" customFormat="false" ht="15.75" hidden="false" customHeight="false" outlineLevel="0" collapsed="false">
      <c r="A135" s="45"/>
      <c r="B135" s="45"/>
      <c r="C135" s="61"/>
      <c r="K135" s="46"/>
      <c r="N135" s="7"/>
      <c r="U135" s="5"/>
      <c r="V135" s="5"/>
      <c r="W135" s="5"/>
      <c r="X135" s="5"/>
      <c r="Y135" s="5"/>
      <c r="Z135" s="5"/>
    </row>
    <row r="136" customFormat="false" ht="15.75" hidden="false" customHeight="false" outlineLevel="0" collapsed="false">
      <c r="A136" s="45"/>
      <c r="B136" s="45"/>
      <c r="C136" s="61"/>
      <c r="K136" s="46"/>
      <c r="N136" s="7"/>
      <c r="U136" s="5"/>
      <c r="V136" s="5"/>
      <c r="W136" s="5"/>
      <c r="X136" s="5"/>
      <c r="Y136" s="5"/>
      <c r="Z136" s="5"/>
    </row>
    <row r="137" customFormat="false" ht="15.75" hidden="false" customHeight="false" outlineLevel="0" collapsed="false">
      <c r="A137" s="45"/>
      <c r="B137" s="45"/>
      <c r="C137" s="61"/>
      <c r="K137" s="46"/>
      <c r="N137" s="7"/>
      <c r="U137" s="5"/>
      <c r="V137" s="5"/>
      <c r="W137" s="5"/>
      <c r="X137" s="5"/>
      <c r="Y137" s="5"/>
      <c r="Z137" s="5"/>
    </row>
    <row r="138" customFormat="false" ht="15.75" hidden="false" customHeight="false" outlineLevel="0" collapsed="false">
      <c r="A138" s="45"/>
      <c r="B138" s="45"/>
      <c r="C138" s="61"/>
      <c r="K138" s="46"/>
      <c r="N138" s="7"/>
      <c r="U138" s="5"/>
      <c r="V138" s="5"/>
      <c r="W138" s="5"/>
      <c r="X138" s="5"/>
      <c r="Y138" s="5"/>
      <c r="Z138" s="5"/>
    </row>
    <row r="139" customFormat="false" ht="15.75" hidden="false" customHeight="false" outlineLevel="0" collapsed="false">
      <c r="A139" s="45"/>
      <c r="B139" s="45"/>
      <c r="C139" s="61"/>
      <c r="K139" s="46"/>
      <c r="N139" s="7"/>
      <c r="U139" s="5"/>
      <c r="V139" s="5"/>
      <c r="W139" s="5"/>
      <c r="X139" s="5"/>
      <c r="Y139" s="5"/>
      <c r="Z139" s="5"/>
    </row>
    <row r="140" customFormat="false" ht="15.75" hidden="false" customHeight="false" outlineLevel="0" collapsed="false">
      <c r="A140" s="45"/>
      <c r="B140" s="45"/>
      <c r="C140" s="61"/>
      <c r="K140" s="46"/>
      <c r="N140" s="7"/>
      <c r="U140" s="5"/>
      <c r="V140" s="5"/>
      <c r="W140" s="5"/>
      <c r="X140" s="5"/>
      <c r="Y140" s="5"/>
      <c r="Z140" s="5"/>
    </row>
    <row r="141" customFormat="false" ht="15.75" hidden="false" customHeight="false" outlineLevel="0" collapsed="false">
      <c r="A141" s="45"/>
      <c r="B141" s="45"/>
      <c r="C141" s="61"/>
      <c r="K141" s="46"/>
      <c r="N141" s="7"/>
      <c r="U141" s="5"/>
      <c r="V141" s="5"/>
      <c r="W141" s="5"/>
      <c r="X141" s="5"/>
      <c r="Y141" s="5"/>
      <c r="Z141" s="5"/>
    </row>
    <row r="142" customFormat="false" ht="15.75" hidden="false" customHeight="false" outlineLevel="0" collapsed="false">
      <c r="A142" s="45"/>
      <c r="B142" s="45"/>
      <c r="C142" s="61"/>
      <c r="K142" s="46"/>
      <c r="N142" s="7"/>
      <c r="U142" s="5"/>
      <c r="V142" s="5"/>
      <c r="W142" s="5"/>
      <c r="X142" s="5"/>
      <c r="Y142" s="5"/>
      <c r="Z142" s="5"/>
    </row>
    <row r="143" customFormat="false" ht="15.75" hidden="false" customHeight="false" outlineLevel="0" collapsed="false">
      <c r="A143" s="45"/>
      <c r="B143" s="45"/>
      <c r="C143" s="61"/>
      <c r="K143" s="46"/>
      <c r="N143" s="7"/>
      <c r="U143" s="5"/>
      <c r="V143" s="5"/>
      <c r="W143" s="5"/>
      <c r="X143" s="5"/>
      <c r="Y143" s="5"/>
      <c r="Z143" s="5"/>
    </row>
    <row r="144" customFormat="false" ht="15.75" hidden="false" customHeight="false" outlineLevel="0" collapsed="false">
      <c r="A144" s="45"/>
      <c r="B144" s="45"/>
      <c r="C144" s="61"/>
      <c r="K144" s="46"/>
      <c r="N144" s="7"/>
      <c r="U144" s="5"/>
      <c r="V144" s="5"/>
      <c r="W144" s="5"/>
      <c r="X144" s="5"/>
      <c r="Y144" s="5"/>
      <c r="Z144" s="5"/>
    </row>
    <row r="145" customFormat="false" ht="15.75" hidden="false" customHeight="false" outlineLevel="0" collapsed="false">
      <c r="A145" s="45"/>
      <c r="B145" s="45"/>
      <c r="C145" s="61"/>
      <c r="K145" s="46"/>
      <c r="N145" s="7"/>
      <c r="U145" s="5"/>
      <c r="V145" s="5"/>
      <c r="W145" s="5"/>
      <c r="X145" s="5"/>
      <c r="Y145" s="5"/>
      <c r="Z145" s="5"/>
    </row>
    <row r="146" customFormat="false" ht="15.75" hidden="false" customHeight="false" outlineLevel="0" collapsed="false">
      <c r="A146" s="45"/>
      <c r="B146" s="45"/>
      <c r="C146" s="61"/>
      <c r="K146" s="46"/>
      <c r="N146" s="7"/>
      <c r="U146" s="5"/>
      <c r="V146" s="5"/>
      <c r="W146" s="5"/>
      <c r="X146" s="5"/>
      <c r="Y146" s="5"/>
      <c r="Z146" s="5"/>
    </row>
    <row r="147" customFormat="false" ht="15.75" hidden="false" customHeight="false" outlineLevel="0" collapsed="false">
      <c r="A147" s="45"/>
      <c r="B147" s="45"/>
      <c r="C147" s="61"/>
      <c r="K147" s="46"/>
      <c r="N147" s="7"/>
      <c r="U147" s="5"/>
      <c r="V147" s="5"/>
      <c r="W147" s="5"/>
      <c r="X147" s="5"/>
      <c r="Y147" s="5"/>
      <c r="Z147" s="5"/>
    </row>
    <row r="148" customFormat="false" ht="15.75" hidden="false" customHeight="false" outlineLevel="0" collapsed="false">
      <c r="A148" s="45"/>
      <c r="B148" s="45"/>
      <c r="C148" s="61"/>
      <c r="K148" s="46"/>
      <c r="N148" s="7"/>
      <c r="U148" s="5"/>
      <c r="V148" s="5"/>
      <c r="W148" s="5"/>
      <c r="X148" s="5"/>
      <c r="Y148" s="5"/>
      <c r="Z148" s="5"/>
    </row>
    <row r="149" customFormat="false" ht="15.75" hidden="false" customHeight="false" outlineLevel="0" collapsed="false">
      <c r="A149" s="45"/>
      <c r="B149" s="45"/>
      <c r="C149" s="61"/>
      <c r="K149" s="46"/>
      <c r="N149" s="7"/>
      <c r="U149" s="5"/>
      <c r="V149" s="5"/>
      <c r="W149" s="5"/>
      <c r="X149" s="5"/>
      <c r="Y149" s="5"/>
      <c r="Z149" s="5"/>
    </row>
  </sheetData>
  <autoFilter ref="A6:AH113"/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15"/>
  <sheetViews>
    <sheetView windowProtection="false" showFormulas="false" showGridLines="true" showRowColHeaders="true" showZeros="true" rightToLeft="false" tabSelected="true" showOutlineSymbols="true" defaultGridColor="true" view="normal" topLeftCell="A16" colorId="64" zoomScale="100" zoomScaleNormal="100" zoomScalePageLayoutView="100" workbookViewId="0">
      <selection pane="topLeft" activeCell="H23" activeCellId="0" sqref="H23"/>
    </sheetView>
  </sheetViews>
  <sheetFormatPr defaultRowHeight="15.75"/>
  <cols>
    <col collapsed="false" hidden="false" max="1" min="1" style="1" width="9.62222222222222"/>
    <col collapsed="false" hidden="false" max="2" min="2" style="1" width="12"/>
    <col collapsed="false" hidden="false" max="3" min="3" style="1" width="11.6296296296296"/>
    <col collapsed="false" hidden="false" max="4" min="4" style="1" width="15.6259259259259"/>
    <col collapsed="false" hidden="false" max="5" min="5" style="1" width="13.3740740740741"/>
    <col collapsed="false" hidden="false" max="6" min="6" style="1" width="15.5037037037037"/>
    <col collapsed="false" hidden="false" max="7" min="7" style="1" width="9.0037037037037"/>
    <col collapsed="false" hidden="false" max="8" min="8" style="1" width="10.8777777777778"/>
    <col collapsed="false" hidden="false" max="9" min="9" style="2" width="12.6296296296296"/>
    <col collapsed="false" hidden="false" max="10" min="10" style="1" width="10.6296296296296"/>
    <col collapsed="false" hidden="false" max="11" min="11" style="1" width="2.5037037037037"/>
    <col collapsed="false" hidden="false" max="12" min="12" style="1" width="8.12592592592593"/>
    <col collapsed="false" hidden="false" max="13" min="13" style="1" width="11.1259259259259"/>
    <col collapsed="false" hidden="false" max="15" min="14" style="1" width="13.8777777777778"/>
    <col collapsed="false" hidden="false" max="16" min="16" style="1" width="15"/>
    <col collapsed="false" hidden="false" max="17" min="17" style="1" width="15.1222222222222"/>
    <col collapsed="false" hidden="false" max="18" min="18" style="1" width="17.5"/>
    <col collapsed="false" hidden="false" max="19" min="19" style="1" width="15.1222222222222"/>
    <col collapsed="false" hidden="false" max="29" min="20" style="1" width="10.5"/>
    <col collapsed="false" hidden="false" max="31" min="30" style="1" width="13.6259259259259"/>
    <col collapsed="false" hidden="false" max="32" min="32" style="1" width="14.8740740740741"/>
    <col collapsed="false" hidden="false" max="33" min="33" style="1" width="12.1259259259259"/>
    <col collapsed="false" hidden="false" max="34" min="34" style="1" width="13.8777777777778"/>
    <col collapsed="false" hidden="false" max="1025" min="35" style="1" width="10.8777777777778"/>
  </cols>
  <sheetData>
    <row r="1" customFormat="false" ht="15.75" hidden="false" customHeight="false" outlineLevel="0" collapsed="false">
      <c r="A1" s="3" t="s">
        <v>59</v>
      </c>
      <c r="B1" s="4" t="n">
        <v>42100</v>
      </c>
      <c r="C1" s="0"/>
      <c r="D1" s="3" t="s">
        <v>58</v>
      </c>
      <c r="E1" s="5" t="n">
        <v>22100</v>
      </c>
      <c r="F1" s="3" t="s">
        <v>57</v>
      </c>
      <c r="G1" s="47" t="n">
        <f aca="false">IF((ISBLANK(E2)),E1,E2)</f>
        <v>22100</v>
      </c>
      <c r="H1" s="5"/>
      <c r="I1" s="6"/>
      <c r="J1" s="5"/>
      <c r="K1" s="0"/>
      <c r="L1" s="5"/>
      <c r="M1" s="5"/>
      <c r="N1" s="5"/>
      <c r="O1" s="5"/>
      <c r="P1" s="5"/>
      <c r="Q1" s="5"/>
      <c r="R1" s="5"/>
      <c r="S1" s="5"/>
      <c r="T1" s="0"/>
      <c r="U1" s="0"/>
      <c r="V1" s="0"/>
      <c r="W1" s="0"/>
      <c r="X1" s="0"/>
      <c r="Y1" s="0"/>
      <c r="Z1" s="0"/>
      <c r="AA1" s="0"/>
      <c r="AB1" s="0"/>
      <c r="AC1" s="0"/>
      <c r="AD1" s="5"/>
      <c r="AE1" s="5"/>
      <c r="AF1" s="5"/>
      <c r="AG1" s="5"/>
      <c r="AH1" s="5"/>
      <c r="AI1" s="5"/>
      <c r="AJ1" s="5"/>
      <c r="AK1" s="5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5.75" hidden="false" customHeight="false" outlineLevel="0" collapsed="false">
      <c r="A2" s="3" t="s">
        <v>60</v>
      </c>
      <c r="B2" s="4" t="n">
        <v>42465</v>
      </c>
      <c r="C2" s="0"/>
      <c r="D2" s="3" t="s">
        <v>63</v>
      </c>
      <c r="E2" s="5"/>
      <c r="F2" s="0"/>
      <c r="G2" s="5"/>
      <c r="H2" s="5"/>
      <c r="I2" s="6"/>
      <c r="J2" s="5"/>
      <c r="K2" s="0"/>
      <c r="L2" s="5"/>
      <c r="M2" s="5"/>
      <c r="N2" s="5"/>
      <c r="O2" s="5"/>
      <c r="P2" s="5"/>
      <c r="Q2" s="5"/>
      <c r="R2" s="5"/>
      <c r="S2" s="5"/>
      <c r="T2" s="0"/>
      <c r="U2" s="0"/>
      <c r="V2" s="0"/>
      <c r="W2" s="0"/>
      <c r="X2" s="0"/>
      <c r="Y2" s="0"/>
      <c r="Z2" s="0"/>
      <c r="AA2" s="0"/>
      <c r="AB2" s="0"/>
      <c r="AC2" s="0"/>
      <c r="AD2" s="5"/>
      <c r="AE2" s="5"/>
      <c r="AF2" s="5"/>
      <c r="AG2" s="5"/>
      <c r="AH2" s="5"/>
      <c r="AI2" s="5"/>
      <c r="AJ2" s="5"/>
      <c r="AK2" s="5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.75" hidden="false" customHeight="false" outlineLevel="0" collapsed="false">
      <c r="A3" s="3" t="s">
        <v>64</v>
      </c>
      <c r="B3" s="4" t="n">
        <v>42466</v>
      </c>
      <c r="C3" s="0"/>
      <c r="D3" s="3" t="s">
        <v>5</v>
      </c>
      <c r="E3" s="5" t="n">
        <v>5000</v>
      </c>
      <c r="F3" s="0"/>
      <c r="G3" s="5"/>
      <c r="H3" s="5"/>
      <c r="I3" s="6"/>
      <c r="J3" s="5"/>
      <c r="K3" s="0"/>
      <c r="L3" s="5"/>
      <c r="M3" s="5"/>
      <c r="N3" s="5"/>
      <c r="O3" s="5"/>
      <c r="P3" s="5"/>
      <c r="Q3" s="5"/>
      <c r="R3" s="5"/>
      <c r="S3" s="5"/>
      <c r="T3" s="0"/>
      <c r="U3" s="0"/>
      <c r="V3" s="0"/>
      <c r="W3" s="0"/>
      <c r="X3" s="0"/>
      <c r="Y3" s="0"/>
      <c r="Z3" s="0"/>
      <c r="AA3" s="0"/>
      <c r="AB3" s="0"/>
      <c r="AC3" s="0"/>
      <c r="AD3" s="5"/>
      <c r="AE3" s="5"/>
      <c r="AF3" s="5"/>
      <c r="AG3" s="5"/>
      <c r="AH3" s="5"/>
      <c r="AI3" s="5"/>
      <c r="AJ3" s="5"/>
      <c r="AK3" s="5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.75" hidden="false" customHeight="false" outlineLevel="0" collapsed="false">
      <c r="A4" s="3" t="s">
        <v>60</v>
      </c>
      <c r="B4" s="4" t="n">
        <v>42830</v>
      </c>
      <c r="C4" s="0"/>
      <c r="D4" s="0"/>
      <c r="E4" s="0"/>
      <c r="F4" s="0"/>
      <c r="G4" s="5"/>
      <c r="H4" s="5"/>
      <c r="I4" s="6"/>
      <c r="J4" s="5"/>
      <c r="K4" s="0"/>
      <c r="L4" s="5"/>
      <c r="M4" s="5"/>
      <c r="N4" s="5"/>
      <c r="O4" s="5"/>
      <c r="P4" s="5"/>
      <c r="Q4" s="5"/>
      <c r="R4" s="5"/>
      <c r="S4" s="5"/>
      <c r="T4" s="0"/>
      <c r="U4" s="0"/>
      <c r="V4" s="0"/>
      <c r="W4" s="0"/>
      <c r="X4" s="0"/>
      <c r="Y4" s="0"/>
      <c r="Z4" s="0"/>
      <c r="AA4" s="0"/>
      <c r="AB4" s="0"/>
      <c r="AC4" s="0"/>
      <c r="AD4" s="5"/>
      <c r="AE4" s="5"/>
      <c r="AF4" s="5"/>
      <c r="AG4" s="5"/>
      <c r="AH4" s="5"/>
      <c r="AI4" s="5"/>
      <c r="AJ4" s="5"/>
      <c r="AK4" s="5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.75" hidden="false" customHeight="false" outlineLevel="0" collapsed="false">
      <c r="A5" s="0"/>
      <c r="B5" s="0"/>
      <c r="C5" s="0"/>
      <c r="D5" s="0"/>
      <c r="E5" s="0"/>
      <c r="F5" s="0"/>
      <c r="G5" s="5"/>
      <c r="H5" s="5"/>
      <c r="I5" s="6"/>
      <c r="J5" s="5"/>
      <c r="K5" s="0"/>
      <c r="L5" s="5"/>
      <c r="M5" s="5"/>
      <c r="N5" s="5"/>
      <c r="O5" s="5"/>
      <c r="P5" s="5"/>
      <c r="Q5" s="5"/>
      <c r="R5" s="5"/>
      <c r="S5" s="5"/>
      <c r="T5" s="8"/>
      <c r="U5" s="8"/>
      <c r="V5" s="8"/>
      <c r="W5" s="8"/>
      <c r="X5" s="8"/>
      <c r="Y5" s="0"/>
      <c r="Z5" s="8"/>
      <c r="AA5" s="8"/>
      <c r="AB5" s="8"/>
      <c r="AC5" s="0"/>
      <c r="AD5" s="5"/>
      <c r="AE5" s="5"/>
      <c r="AF5" s="5"/>
      <c r="AG5" s="5"/>
      <c r="AH5" s="5"/>
      <c r="AI5" s="5"/>
      <c r="AJ5" s="5"/>
      <c r="AK5" s="5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s="17" customFormat="true" ht="63.75" hidden="false" customHeight="false" outlineLevel="0" collapsed="false">
      <c r="A6" s="9" t="s">
        <v>7</v>
      </c>
      <c r="B6" s="9" t="s">
        <v>8</v>
      </c>
      <c r="C6" s="9" t="s">
        <v>9</v>
      </c>
      <c r="D6" s="9" t="s">
        <v>10</v>
      </c>
      <c r="E6" s="9" t="s">
        <v>11</v>
      </c>
      <c r="F6" s="9" t="s">
        <v>12</v>
      </c>
      <c r="G6" s="9" t="s">
        <v>13</v>
      </c>
      <c r="H6" s="10" t="s">
        <v>14</v>
      </c>
      <c r="I6" s="9" t="s">
        <v>15</v>
      </c>
      <c r="J6" s="9" t="s">
        <v>16</v>
      </c>
      <c r="K6" s="11"/>
      <c r="L6" s="12" t="s">
        <v>17</v>
      </c>
      <c r="M6" s="13" t="s">
        <v>61</v>
      </c>
      <c r="N6" s="13" t="s">
        <v>65</v>
      </c>
      <c r="O6" s="13" t="s">
        <v>20</v>
      </c>
      <c r="P6" s="14" t="s">
        <v>21</v>
      </c>
      <c r="Q6" s="15" t="s">
        <v>22</v>
      </c>
      <c r="R6" s="14" t="s">
        <v>23</v>
      </c>
      <c r="S6" s="15" t="s">
        <v>24</v>
      </c>
      <c r="T6" s="16" t="s">
        <v>25</v>
      </c>
      <c r="U6" s="16" t="s">
        <v>26</v>
      </c>
      <c r="V6" s="16" t="s">
        <v>27</v>
      </c>
      <c r="W6" s="16" t="s">
        <v>28</v>
      </c>
      <c r="X6" s="16" t="s">
        <v>29</v>
      </c>
      <c r="Y6" s="15" t="s">
        <v>30</v>
      </c>
      <c r="Z6" s="16" t="s">
        <v>31</v>
      </c>
      <c r="AA6" s="16" t="s">
        <v>32</v>
      </c>
      <c r="AB6" s="16" t="s">
        <v>33</v>
      </c>
      <c r="AC6" s="15" t="s">
        <v>34</v>
      </c>
      <c r="AD6" s="12" t="s">
        <v>35</v>
      </c>
      <c r="AE6" s="15" t="s">
        <v>36</v>
      </c>
      <c r="AF6" s="12" t="s">
        <v>37</v>
      </c>
      <c r="AG6" s="15" t="s">
        <v>38</v>
      </c>
      <c r="AH6" s="9" t="s">
        <v>62</v>
      </c>
    </row>
    <row r="7" s="59" customFormat="true" ht="12.75" hidden="false" customHeight="false" outlineLevel="0" collapsed="false">
      <c r="A7" s="49" t="n">
        <v>42125</v>
      </c>
      <c r="B7" s="50" t="n">
        <v>35797</v>
      </c>
      <c r="C7" s="51" t="n">
        <v>15000</v>
      </c>
      <c r="D7" s="51" t="n">
        <v>2000</v>
      </c>
      <c r="E7" s="51" t="n">
        <v>20</v>
      </c>
      <c r="F7" s="52" t="s">
        <v>39</v>
      </c>
      <c r="G7" s="53" t="s">
        <v>46</v>
      </c>
      <c r="H7" s="54" t="n">
        <v>125</v>
      </c>
      <c r="I7" s="53" t="s">
        <v>41</v>
      </c>
      <c r="J7" s="53" t="s">
        <v>42</v>
      </c>
      <c r="K7" s="55"/>
      <c r="L7" s="56" t="n">
        <f aca="false">IF(D7&gt;$E$3,$E$3,D7)</f>
        <v>2000</v>
      </c>
      <c r="M7" s="57" t="n">
        <v>0.23</v>
      </c>
      <c r="N7" s="57"/>
      <c r="O7" s="58" t="n">
        <f aca="false">E7*(($B$2-$B$1+1)/7)</f>
        <v>1045.71428571429</v>
      </c>
      <c r="P7" s="56" t="n">
        <f aca="false">O7*((($B$2-A7)+1)/(($B$2-$B$1)+1))</f>
        <v>974.285714285714</v>
      </c>
      <c r="Q7" s="58" t="n">
        <f aca="false">ROUNDUP(P7,0)</f>
        <v>975</v>
      </c>
      <c r="R7" s="56" t="n">
        <f aca="false">E7*(($B$4-$B$3+1)/7)</f>
        <v>1042.85714285714</v>
      </c>
      <c r="S7" s="58" t="n">
        <f aca="false">ROUNDUP(R7,0)</f>
        <v>1043</v>
      </c>
      <c r="T7" s="27" t="n">
        <f aca="false">($C7-$L7)*$M7</f>
        <v>2990</v>
      </c>
      <c r="U7" s="27" t="n">
        <f aca="false">ROUNDDOWN(T7,0)</f>
        <v>2990</v>
      </c>
      <c r="V7" s="27" t="n">
        <f aca="false">U7*(($A7-$B$1))/(($B$2-$B$1+1))</f>
        <v>204.234972677596</v>
      </c>
      <c r="W7" s="27" t="n">
        <f aca="false">ROUNDUP(V7,0)</f>
        <v>205</v>
      </c>
      <c r="X7" s="27" t="n">
        <f aca="false">U7-W7-Q7</f>
        <v>1810</v>
      </c>
      <c r="Y7" s="26" t="n">
        <f aca="false">IF(X7&lt;0,0,(ROUNDDOWN(X7,0)))</f>
        <v>1810</v>
      </c>
      <c r="Z7" s="27" t="n">
        <f aca="false">((($C7-$L7)*AH7))</f>
        <v>2990</v>
      </c>
      <c r="AA7" s="27" t="n">
        <f aca="false">ROUNDDOWN(Z7,0)</f>
        <v>2990</v>
      </c>
      <c r="AB7" s="27" t="n">
        <f aca="false">AA7-S7</f>
        <v>1947</v>
      </c>
      <c r="AC7" s="26" t="n">
        <f aca="false">IF(AB7&lt;0,0,(ROUNDDOWN(AB7,0)))</f>
        <v>1947</v>
      </c>
      <c r="AD7" s="56" t="n">
        <f aca="false">($E$1*M7)*((($B$2-$A7)+1)/(($B$2-$B$1+1)))</f>
        <v>4735.80054644809</v>
      </c>
      <c r="AE7" s="58" t="n">
        <f aca="false">ROUNDDOWN(AD7,0)</f>
        <v>4735</v>
      </c>
      <c r="AF7" s="56" t="n">
        <f aca="false">($G$1*AH7)</f>
        <v>5083</v>
      </c>
      <c r="AG7" s="58" t="n">
        <f aca="false">ROUNDDOWN(AF7,0)</f>
        <v>5083</v>
      </c>
      <c r="AH7" s="57" t="n">
        <f aca="false">IF((ISBLANK(N7)),M7,N7)</f>
        <v>0.23</v>
      </c>
    </row>
    <row r="8" s="59" customFormat="true" ht="12.75" hidden="false" customHeight="false" outlineLevel="0" collapsed="false">
      <c r="A8" s="49" t="n">
        <v>42125</v>
      </c>
      <c r="B8" s="50" t="n">
        <v>35797</v>
      </c>
      <c r="C8" s="51" t="n">
        <v>15000</v>
      </c>
      <c r="D8" s="51" t="n">
        <v>2000</v>
      </c>
      <c r="E8" s="51" t="n">
        <v>100</v>
      </c>
      <c r="F8" s="52" t="s">
        <v>43</v>
      </c>
      <c r="G8" s="53" t="s">
        <v>46</v>
      </c>
      <c r="H8" s="54" t="n">
        <v>125</v>
      </c>
      <c r="I8" s="53" t="s">
        <v>41</v>
      </c>
      <c r="J8" s="53" t="s">
        <v>42</v>
      </c>
      <c r="K8" s="55"/>
      <c r="L8" s="56" t="n">
        <f aca="false">IF(D8&gt;$E$3,$E$3,D8)</f>
        <v>2000</v>
      </c>
      <c r="M8" s="57" t="n">
        <v>0.23</v>
      </c>
      <c r="N8" s="57"/>
      <c r="O8" s="58" t="n">
        <f aca="false">E8*12</f>
        <v>1200</v>
      </c>
      <c r="P8" s="56" t="n">
        <f aca="false">O8*((($B$2-A8)+1)/(($B$2-$B$1)+1))</f>
        <v>1118.03278688525</v>
      </c>
      <c r="Q8" s="58" t="n">
        <f aca="false">ROUNDUP(P8,0)</f>
        <v>1119</v>
      </c>
      <c r="R8" s="56" t="n">
        <f aca="false">E8*12</f>
        <v>1200</v>
      </c>
      <c r="S8" s="58" t="n">
        <f aca="false">ROUNDUP(R8,0)</f>
        <v>1200</v>
      </c>
      <c r="T8" s="27" t="n">
        <f aca="false">($C8-$L8)*$M8</f>
        <v>2990</v>
      </c>
      <c r="U8" s="27" t="n">
        <f aca="false">ROUNDDOWN(T8,0)</f>
        <v>2990</v>
      </c>
      <c r="V8" s="27" t="n">
        <f aca="false">U8*(($A8-$B$1))/(($B$2-$B$1+1))</f>
        <v>204.234972677596</v>
      </c>
      <c r="W8" s="27" t="n">
        <f aca="false">ROUNDUP(V8,0)</f>
        <v>205</v>
      </c>
      <c r="X8" s="27" t="n">
        <f aca="false">U8-W8-Q8</f>
        <v>1666</v>
      </c>
      <c r="Y8" s="26" t="n">
        <f aca="false">IF(X8&lt;0,0,(ROUNDDOWN(X8,0)))</f>
        <v>1666</v>
      </c>
      <c r="Z8" s="27" t="n">
        <f aca="false">((($C8-$L8)*AH8))</f>
        <v>2990</v>
      </c>
      <c r="AA8" s="27" t="n">
        <f aca="false">ROUNDDOWN(Z8,0)</f>
        <v>2990</v>
      </c>
      <c r="AB8" s="27" t="n">
        <f aca="false">AA8-S8</f>
        <v>1790</v>
      </c>
      <c r="AC8" s="26" t="n">
        <f aca="false">IF(AB8&lt;0,0,(ROUNDDOWN(AB8,0)))</f>
        <v>1790</v>
      </c>
      <c r="AD8" s="56" t="n">
        <f aca="false">($E$1*M8)*((($B$2-$A8)+1)/(($B$2-$B$1+1)))</f>
        <v>4735.80054644809</v>
      </c>
      <c r="AE8" s="58" t="n">
        <f aca="false">ROUNDDOWN(AD8,0)</f>
        <v>4735</v>
      </c>
      <c r="AF8" s="56" t="n">
        <f aca="false">($G$1*AH8)</f>
        <v>5083</v>
      </c>
      <c r="AG8" s="58" t="n">
        <f aca="false">ROUNDDOWN(AF8,0)</f>
        <v>5083</v>
      </c>
      <c r="AH8" s="57" t="n">
        <f aca="false">IF((ISBLANK(N8)),M8,N8)</f>
        <v>0.23</v>
      </c>
    </row>
    <row r="9" customFormat="false" ht="15.75" hidden="false" customHeight="false" outlineLevel="0" collapsed="false">
      <c r="A9" s="18" t="n">
        <v>42100</v>
      </c>
      <c r="B9" s="19" t="n">
        <v>40923</v>
      </c>
      <c r="C9" s="20" t="n">
        <v>14675</v>
      </c>
      <c r="D9" s="20" t="n">
        <v>0</v>
      </c>
      <c r="E9" s="20" t="n">
        <v>1</v>
      </c>
      <c r="F9" s="21" t="s">
        <v>39</v>
      </c>
      <c r="G9" s="22" t="s">
        <v>40</v>
      </c>
      <c r="H9" s="23" t="n">
        <v>1</v>
      </c>
      <c r="I9" s="22" t="s">
        <v>41</v>
      </c>
      <c r="J9" s="22" t="s">
        <v>42</v>
      </c>
      <c r="K9" s="0"/>
      <c r="L9" s="24" t="n">
        <f aca="false">IF(D9&gt;$E$3,$E$3,D9)</f>
        <v>0</v>
      </c>
      <c r="M9" s="37" t="n">
        <v>0.05</v>
      </c>
      <c r="N9" s="37"/>
      <c r="O9" s="38" t="n">
        <f aca="false">E9*(($B$2-$B$1+1)/7)</f>
        <v>52.2857142857143</v>
      </c>
      <c r="P9" s="24" t="n">
        <f aca="false">O9*((($B$2-A9)+1)/(($B$2-$B$1)+1))</f>
        <v>52.2857142857143</v>
      </c>
      <c r="Q9" s="26" t="n">
        <f aca="false">ROUNDUP(P9,0)</f>
        <v>53</v>
      </c>
      <c r="R9" s="24" t="n">
        <f aca="false">E9*(($B$4-$B$3+1)/7)</f>
        <v>52.1428571428571</v>
      </c>
      <c r="S9" s="26" t="n">
        <f aca="false">ROUNDUP(R9,0)</f>
        <v>53</v>
      </c>
      <c r="T9" s="27" t="n">
        <f aca="false">($C9-$L9)*$M9</f>
        <v>733.75</v>
      </c>
      <c r="U9" s="27" t="n">
        <f aca="false">ROUNDDOWN(T9,0)</f>
        <v>733</v>
      </c>
      <c r="V9" s="27" t="n">
        <f aca="false">U9*(($A9-$B$1))/(($B$2-$B$1+1))</f>
        <v>0</v>
      </c>
      <c r="W9" s="27" t="n">
        <f aca="false">ROUNDUP(V9,0)</f>
        <v>0</v>
      </c>
      <c r="X9" s="27" t="n">
        <f aca="false">U9-W9-Q9</f>
        <v>680</v>
      </c>
      <c r="Y9" s="26" t="n">
        <f aca="false">IF(X9&lt;0,0,(ROUNDDOWN(X9,0)))</f>
        <v>680</v>
      </c>
      <c r="Z9" s="27" t="n">
        <f aca="false">((($C9-$L9)*AH9))</f>
        <v>733.75</v>
      </c>
      <c r="AA9" s="27" t="n">
        <f aca="false">ROUNDDOWN(Z9,0)</f>
        <v>733</v>
      </c>
      <c r="AB9" s="27" t="n">
        <f aca="false">AA9-S9</f>
        <v>680</v>
      </c>
      <c r="AC9" s="26" t="n">
        <f aca="false">IF(AB9&lt;0,0,(ROUNDDOWN(AB9,0)))</f>
        <v>680</v>
      </c>
      <c r="AD9" s="24" t="n">
        <f aca="false">($E$1*M9)*((($B$2-$A9)+1)/(($B$2-$B$1+1)))</f>
        <v>1105</v>
      </c>
      <c r="AE9" s="26" t="n">
        <f aca="false">ROUNDDOWN(AD9,0)</f>
        <v>1105</v>
      </c>
      <c r="AF9" s="24" t="n">
        <f aca="false">($G$1*AH9)</f>
        <v>1105</v>
      </c>
      <c r="AG9" s="26" t="n">
        <f aca="false">ROUNDDOWN(AF9,0)</f>
        <v>1105</v>
      </c>
      <c r="AH9" s="25" t="n">
        <f aca="false">IF((ISBLANK(N9)),M9,N9)</f>
        <v>0.05</v>
      </c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.75" hidden="false" customHeight="false" outlineLevel="0" collapsed="false">
      <c r="A10" s="18" t="n">
        <v>42100</v>
      </c>
      <c r="B10" s="19" t="n">
        <v>40854</v>
      </c>
      <c r="C10" s="20" t="n">
        <v>25446</v>
      </c>
      <c r="D10" s="20" t="n">
        <v>500</v>
      </c>
      <c r="E10" s="20" t="n">
        <v>5</v>
      </c>
      <c r="F10" s="21" t="s">
        <v>39</v>
      </c>
      <c r="G10" s="22" t="s">
        <v>40</v>
      </c>
      <c r="H10" s="23" t="n">
        <v>55</v>
      </c>
      <c r="I10" s="22" t="s">
        <v>41</v>
      </c>
      <c r="J10" s="22" t="s">
        <v>42</v>
      </c>
      <c r="K10" s="0"/>
      <c r="L10" s="24" t="n">
        <f aca="false">IF(D10&gt;$E$3,$E$3,D10)</f>
        <v>500</v>
      </c>
      <c r="M10" s="37" t="n">
        <v>0.09</v>
      </c>
      <c r="N10" s="37"/>
      <c r="O10" s="38" t="n">
        <f aca="false">E10*(($B$2-$B$1+1)/7)</f>
        <v>261.428571428571</v>
      </c>
      <c r="P10" s="24" t="n">
        <f aca="false">O10*((($B$2-A10)+1)/(($B$2-$B$1)+1))</f>
        <v>261.428571428571</v>
      </c>
      <c r="Q10" s="26" t="n">
        <f aca="false">ROUNDUP(P10,0)</f>
        <v>262</v>
      </c>
      <c r="R10" s="24" t="n">
        <f aca="false">E10*(($B$4-$B$3+1)/7)</f>
        <v>260.714285714286</v>
      </c>
      <c r="S10" s="26" t="n">
        <f aca="false">ROUNDUP(R10,0)</f>
        <v>261</v>
      </c>
      <c r="T10" s="27" t="n">
        <f aca="false">($C10-$L10)*$M10</f>
        <v>2245.14</v>
      </c>
      <c r="U10" s="27" t="n">
        <f aca="false">ROUNDDOWN(T10,0)</f>
        <v>2245</v>
      </c>
      <c r="V10" s="27" t="n">
        <f aca="false">U10*(($A10-$B$1))/(($B$2-$B$1+1))</f>
        <v>0</v>
      </c>
      <c r="W10" s="27" t="n">
        <f aca="false">ROUNDUP(V10,0)</f>
        <v>0</v>
      </c>
      <c r="X10" s="27" t="n">
        <f aca="false">U10-W10-Q10</f>
        <v>1983</v>
      </c>
      <c r="Y10" s="26" t="n">
        <f aca="false">IF(X10&lt;0,0,(ROUNDDOWN(X10,0)))</f>
        <v>1983</v>
      </c>
      <c r="Z10" s="27" t="n">
        <f aca="false">((($C10-$L10)*AH10))</f>
        <v>2245.14</v>
      </c>
      <c r="AA10" s="27" t="n">
        <f aca="false">ROUNDDOWN(Z10,0)</f>
        <v>2245</v>
      </c>
      <c r="AB10" s="27" t="n">
        <f aca="false">AA10-S10</f>
        <v>1984</v>
      </c>
      <c r="AC10" s="26" t="n">
        <f aca="false">IF(AB10&lt;0,0,(ROUNDDOWN(AB10,0)))</f>
        <v>1984</v>
      </c>
      <c r="AD10" s="24" t="n">
        <f aca="false">($E$1*M10)*((($B$2-$A10)+1)/(($B$2-$B$1+1)))</f>
        <v>1989</v>
      </c>
      <c r="AE10" s="26" t="n">
        <f aca="false">ROUNDDOWN(AD10,0)</f>
        <v>1989</v>
      </c>
      <c r="AF10" s="24" t="n">
        <f aca="false">($G$1*AH10)</f>
        <v>1989</v>
      </c>
      <c r="AG10" s="26" t="n">
        <f aca="false">ROUNDDOWN(AF10,0)</f>
        <v>1989</v>
      </c>
      <c r="AH10" s="25" t="n">
        <f aca="false">IF((ISBLANK(N10)),M10,N10)</f>
        <v>0.09</v>
      </c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.75" hidden="false" customHeight="false" outlineLevel="0" collapsed="false">
      <c r="A11" s="18" t="n">
        <v>42100</v>
      </c>
      <c r="B11" s="19" t="n">
        <v>35796</v>
      </c>
      <c r="C11" s="20" t="n">
        <v>33656</v>
      </c>
      <c r="D11" s="20" t="n">
        <v>0</v>
      </c>
      <c r="E11" s="20" t="n">
        <v>0</v>
      </c>
      <c r="F11" s="21" t="s">
        <v>39</v>
      </c>
      <c r="G11" s="22" t="s">
        <v>40</v>
      </c>
      <c r="H11" s="23" t="n">
        <v>75</v>
      </c>
      <c r="I11" s="22" t="s">
        <v>41</v>
      </c>
      <c r="J11" s="22" t="s">
        <v>42</v>
      </c>
      <c r="K11" s="0"/>
      <c r="L11" s="24" t="n">
        <f aca="false">IF(D11&gt;$E$3,$E$3,D11)</f>
        <v>0</v>
      </c>
      <c r="M11" s="37" t="n">
        <v>0.09</v>
      </c>
      <c r="N11" s="37"/>
      <c r="O11" s="38" t="n">
        <f aca="false">E11*(($B$2-$B$1+1)/7)</f>
        <v>0</v>
      </c>
      <c r="P11" s="24" t="n">
        <f aca="false">O11*((($B$2-A11)+1)/(($B$2-$B$1)+1))</f>
        <v>0</v>
      </c>
      <c r="Q11" s="26" t="n">
        <f aca="false">ROUNDUP(P11,0)</f>
        <v>0</v>
      </c>
      <c r="R11" s="24" t="n">
        <f aca="false">E11*(($B$4-$B$3+1)/7)</f>
        <v>0</v>
      </c>
      <c r="S11" s="26" t="n">
        <f aca="false">ROUNDUP(R11,0)</f>
        <v>0</v>
      </c>
      <c r="T11" s="27" t="n">
        <f aca="false">($C11-$L11)*$M11</f>
        <v>3029.04</v>
      </c>
      <c r="U11" s="27" t="n">
        <f aca="false">ROUNDDOWN(T11,0)</f>
        <v>3029</v>
      </c>
      <c r="V11" s="27" t="n">
        <f aca="false">U11*(($A11-$B$1))/(($B$2-$B$1+1))</f>
        <v>0</v>
      </c>
      <c r="W11" s="27" t="n">
        <f aca="false">ROUNDUP(V11,0)</f>
        <v>0</v>
      </c>
      <c r="X11" s="27" t="n">
        <f aca="false">U11-W11-Q11</f>
        <v>3029</v>
      </c>
      <c r="Y11" s="26" t="n">
        <f aca="false">IF(X11&lt;0,0,(ROUNDDOWN(X11,0)))</f>
        <v>3029</v>
      </c>
      <c r="Z11" s="27" t="n">
        <f aca="false">((($C11-$L11)*AH11))</f>
        <v>3029.04</v>
      </c>
      <c r="AA11" s="27" t="n">
        <f aca="false">ROUNDDOWN(Z11,0)</f>
        <v>3029</v>
      </c>
      <c r="AB11" s="27" t="n">
        <f aca="false">AA11-S11</f>
        <v>3029</v>
      </c>
      <c r="AC11" s="26" t="n">
        <f aca="false">IF(AB11&lt;0,0,(ROUNDDOWN(AB11,0)))</f>
        <v>3029</v>
      </c>
      <c r="AD11" s="24" t="n">
        <f aca="false">($E$1*M11)*((($B$2-$A11)+1)/(($B$2-$B$1+1)))</f>
        <v>1989</v>
      </c>
      <c r="AE11" s="26" t="n">
        <f aca="false">ROUNDDOWN(AD11,0)</f>
        <v>1989</v>
      </c>
      <c r="AF11" s="24" t="n">
        <f aca="false">($G$1*AH11)</f>
        <v>1989</v>
      </c>
      <c r="AG11" s="26" t="n">
        <f aca="false">ROUNDDOWN(AF11,0)</f>
        <v>1989</v>
      </c>
      <c r="AH11" s="25" t="n">
        <f aca="false">IF((ISBLANK(N11)),M11,N11)</f>
        <v>0.09</v>
      </c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.75" hidden="false" customHeight="false" outlineLevel="0" collapsed="false">
      <c r="A12" s="18" t="n">
        <v>42100</v>
      </c>
      <c r="B12" s="28" t="n">
        <v>35797</v>
      </c>
      <c r="C12" s="20" t="n">
        <v>71222</v>
      </c>
      <c r="D12" s="20" t="n">
        <v>0</v>
      </c>
      <c r="E12" s="20" t="n">
        <v>0</v>
      </c>
      <c r="F12" s="21" t="s">
        <v>39</v>
      </c>
      <c r="G12" s="22" t="s">
        <v>40</v>
      </c>
      <c r="H12" s="23" t="n">
        <v>76</v>
      </c>
      <c r="I12" s="22" t="s">
        <v>41</v>
      </c>
      <c r="J12" s="22" t="s">
        <v>42</v>
      </c>
      <c r="K12" s="0"/>
      <c r="L12" s="24" t="n">
        <f aca="false">IF(D12&gt;$E$3,$E$3,D12)</f>
        <v>0</v>
      </c>
      <c r="M12" s="37" t="n">
        <v>0.13</v>
      </c>
      <c r="N12" s="37"/>
      <c r="O12" s="38" t="n">
        <f aca="false">E12*(($B$2-$B$1+1)/7)</f>
        <v>0</v>
      </c>
      <c r="P12" s="24" t="n">
        <f aca="false">O12*((($B$2-A12)+1)/(($B$2-$B$1)+1))</f>
        <v>0</v>
      </c>
      <c r="Q12" s="26" t="n">
        <f aca="false">ROUNDUP(P12,0)</f>
        <v>0</v>
      </c>
      <c r="R12" s="24" t="n">
        <f aca="false">E12*(($B$4-$B$3+1)/7)</f>
        <v>0</v>
      </c>
      <c r="S12" s="26" t="n">
        <f aca="false">ROUNDUP(R12,0)</f>
        <v>0</v>
      </c>
      <c r="T12" s="27" t="n">
        <f aca="false">($C12-$L12)*$M12</f>
        <v>9258.86</v>
      </c>
      <c r="U12" s="27" t="n">
        <f aca="false">ROUNDDOWN(T12,0)</f>
        <v>9258</v>
      </c>
      <c r="V12" s="27" t="n">
        <f aca="false">U12*(($A12-$B$1))/(($B$2-$B$1+1))</f>
        <v>0</v>
      </c>
      <c r="W12" s="27" t="n">
        <f aca="false">ROUNDUP(V12,0)</f>
        <v>0</v>
      </c>
      <c r="X12" s="27" t="n">
        <f aca="false">U12-W12-Q12</f>
        <v>9258</v>
      </c>
      <c r="Y12" s="26" t="n">
        <f aca="false">IF(X12&lt;0,0,(ROUNDDOWN(X12,0)))</f>
        <v>9258</v>
      </c>
      <c r="Z12" s="27" t="n">
        <f aca="false">((($C12-$L12)*AH12))</f>
        <v>9258.86</v>
      </c>
      <c r="AA12" s="27" t="n">
        <f aca="false">ROUNDDOWN(Z12,0)</f>
        <v>9258</v>
      </c>
      <c r="AB12" s="27" t="n">
        <f aca="false">AA12-S12</f>
        <v>9258</v>
      </c>
      <c r="AC12" s="26" t="n">
        <f aca="false">IF(AB12&lt;0,0,(ROUNDDOWN(AB12,0)))</f>
        <v>9258</v>
      </c>
      <c r="AD12" s="24" t="n">
        <f aca="false">($E$1*M12)*((($B$2-$A12)+1)/(($B$2-$B$1+1)))</f>
        <v>2873</v>
      </c>
      <c r="AE12" s="26" t="n">
        <f aca="false">ROUNDDOWN(AD12,0)</f>
        <v>2873</v>
      </c>
      <c r="AF12" s="24" t="n">
        <f aca="false">($G$1*AH12)</f>
        <v>2873</v>
      </c>
      <c r="AG12" s="26" t="n">
        <f aca="false">ROUNDDOWN(AF12,0)</f>
        <v>2873</v>
      </c>
      <c r="AH12" s="25" t="n">
        <f aca="false">IF((ISBLANK(N12)),M12,N12)</f>
        <v>0.13</v>
      </c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.75" hidden="false" customHeight="false" outlineLevel="0" collapsed="false">
      <c r="A13" s="18" t="n">
        <v>42253</v>
      </c>
      <c r="B13" s="28" t="n">
        <v>36161</v>
      </c>
      <c r="C13" s="20" t="n">
        <v>15872</v>
      </c>
      <c r="D13" s="20" t="n">
        <v>0</v>
      </c>
      <c r="E13" s="20" t="n">
        <v>15</v>
      </c>
      <c r="F13" s="21" t="s">
        <v>39</v>
      </c>
      <c r="G13" s="22" t="s">
        <v>40</v>
      </c>
      <c r="H13" s="23" t="n">
        <v>82</v>
      </c>
      <c r="I13" s="22" t="s">
        <v>41</v>
      </c>
      <c r="J13" s="22" t="s">
        <v>42</v>
      </c>
      <c r="K13" s="0"/>
      <c r="L13" s="24" t="n">
        <f aca="false">IF(D13&gt;$E$3,$E$3,D13)</f>
        <v>0</v>
      </c>
      <c r="M13" s="37" t="n">
        <v>0.13</v>
      </c>
      <c r="N13" s="37"/>
      <c r="O13" s="38" t="n">
        <f aca="false">E13*(($B$2-$B$1+1)/7)</f>
        <v>784.285714285714</v>
      </c>
      <c r="P13" s="24" t="n">
        <f aca="false">O13*((($B$2-A13)+1)/(($B$2-$B$1)+1))</f>
        <v>456.428571428571</v>
      </c>
      <c r="Q13" s="26" t="n">
        <f aca="false">ROUNDUP(P13,0)</f>
        <v>457</v>
      </c>
      <c r="R13" s="24" t="n">
        <f aca="false">E13*(($B$4-$B$3+1)/7)</f>
        <v>782.142857142857</v>
      </c>
      <c r="S13" s="26" t="n">
        <f aca="false">ROUNDUP(R13,0)</f>
        <v>783</v>
      </c>
      <c r="T13" s="27" t="n">
        <f aca="false">($C13-$L13)*$M13</f>
        <v>2063.36</v>
      </c>
      <c r="U13" s="27" t="n">
        <f aca="false">ROUNDDOWN(T13,0)</f>
        <v>2063</v>
      </c>
      <c r="V13" s="27" t="n">
        <f aca="false">U13*(($A13-$B$1))/(($B$2-$B$1+1))</f>
        <v>862.401639344262</v>
      </c>
      <c r="W13" s="27" t="n">
        <f aca="false">ROUNDUP(V13,0)</f>
        <v>863</v>
      </c>
      <c r="X13" s="27" t="n">
        <f aca="false">U13-W13-Q13</f>
        <v>743</v>
      </c>
      <c r="Y13" s="26" t="n">
        <f aca="false">IF(X13&lt;0,0,(ROUNDDOWN(X13,0)))</f>
        <v>743</v>
      </c>
      <c r="Z13" s="27" t="n">
        <f aca="false">((($C13-$L13)*AH13))</f>
        <v>2063.36</v>
      </c>
      <c r="AA13" s="27" t="n">
        <f aca="false">ROUNDDOWN(Z13,0)</f>
        <v>2063</v>
      </c>
      <c r="AB13" s="27" t="n">
        <f aca="false">AA13-S13</f>
        <v>1280</v>
      </c>
      <c r="AC13" s="26" t="n">
        <f aca="false">IF(AB13&lt;0,0,(ROUNDDOWN(AB13,0)))</f>
        <v>1280</v>
      </c>
      <c r="AD13" s="24" t="n">
        <f aca="false">($E$1*M13)*((($B$2-$A13)+1)/(($B$2-$B$1+1)))</f>
        <v>1671.99180327869</v>
      </c>
      <c r="AE13" s="26" t="n">
        <f aca="false">ROUNDDOWN(AD13,0)</f>
        <v>1671</v>
      </c>
      <c r="AF13" s="24" t="n">
        <f aca="false">($G$1*AH13)</f>
        <v>2873</v>
      </c>
      <c r="AG13" s="26" t="n">
        <f aca="false">ROUNDDOWN(AF13,0)</f>
        <v>2873</v>
      </c>
      <c r="AH13" s="25" t="n">
        <f aca="false">IF((ISBLANK(N13)),M13,N13)</f>
        <v>0.13</v>
      </c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.75" hidden="false" customHeight="false" outlineLevel="0" collapsed="false">
      <c r="A14" s="18" t="n">
        <v>42217</v>
      </c>
      <c r="B14" s="19" t="n">
        <v>40923</v>
      </c>
      <c r="C14" s="20" t="n">
        <v>34987</v>
      </c>
      <c r="D14" s="20" t="n">
        <v>0</v>
      </c>
      <c r="E14" s="20" t="n">
        <v>4</v>
      </c>
      <c r="F14" s="21" t="s">
        <v>39</v>
      </c>
      <c r="G14" s="22" t="s">
        <v>40</v>
      </c>
      <c r="H14" s="23" t="n">
        <v>94</v>
      </c>
      <c r="I14" s="22" t="s">
        <v>41</v>
      </c>
      <c r="J14" s="22" t="s">
        <v>42</v>
      </c>
      <c r="K14" s="0"/>
      <c r="L14" s="24" t="n">
        <f aca="false">IF(D14&gt;$E$3,$E$3,D14)</f>
        <v>0</v>
      </c>
      <c r="M14" s="37" t="n">
        <v>0.13</v>
      </c>
      <c r="N14" s="37"/>
      <c r="O14" s="38" t="n">
        <f aca="false">E14*(($B$2-$B$1+1)/7)</f>
        <v>209.142857142857</v>
      </c>
      <c r="P14" s="24" t="n">
        <f aca="false">O14*((($B$2-A14)+1)/(($B$2-$B$1)+1))</f>
        <v>142.285714285714</v>
      </c>
      <c r="Q14" s="26" t="n">
        <f aca="false">ROUNDUP(P14,0)</f>
        <v>143</v>
      </c>
      <c r="R14" s="24" t="n">
        <f aca="false">E14*(($B$4-$B$3+1)/7)</f>
        <v>208.571428571429</v>
      </c>
      <c r="S14" s="26" t="n">
        <f aca="false">ROUNDUP(R14,0)</f>
        <v>209</v>
      </c>
      <c r="T14" s="27" t="n">
        <f aca="false">($C14-$L14)*$M14</f>
        <v>4548.31</v>
      </c>
      <c r="U14" s="27" t="n">
        <f aca="false">ROUNDDOWN(T14,0)</f>
        <v>4548</v>
      </c>
      <c r="V14" s="27" t="n">
        <f aca="false">U14*(($A14-$B$1))/(($B$2-$B$1+1))</f>
        <v>1453.86885245902</v>
      </c>
      <c r="W14" s="27" t="n">
        <f aca="false">ROUNDUP(V14,0)</f>
        <v>1454</v>
      </c>
      <c r="X14" s="27" t="n">
        <f aca="false">U14-W14-Q14</f>
        <v>2951</v>
      </c>
      <c r="Y14" s="26" t="n">
        <f aca="false">IF(X14&lt;0,0,(ROUNDDOWN(X14,0)))</f>
        <v>2951</v>
      </c>
      <c r="Z14" s="27" t="n">
        <f aca="false">((($C14-$L14)*AH14))</f>
        <v>4548.31</v>
      </c>
      <c r="AA14" s="27" t="n">
        <f aca="false">ROUNDDOWN(Z14,0)</f>
        <v>4548</v>
      </c>
      <c r="AB14" s="27" t="n">
        <f aca="false">AA14-S14</f>
        <v>4339</v>
      </c>
      <c r="AC14" s="26" t="n">
        <f aca="false">IF(AB14&lt;0,0,(ROUNDDOWN(AB14,0)))</f>
        <v>4339</v>
      </c>
      <c r="AD14" s="24" t="n">
        <f aca="false">($E$1*M14)*((($B$2-$A14)+1)/(($B$2-$B$1+1)))</f>
        <v>1954.58196721311</v>
      </c>
      <c r="AE14" s="26" t="n">
        <f aca="false">ROUNDDOWN(AD14,0)</f>
        <v>1954</v>
      </c>
      <c r="AF14" s="24" t="n">
        <f aca="false">($G$1*AH14)</f>
        <v>2873</v>
      </c>
      <c r="AG14" s="26" t="n">
        <f aca="false">ROUNDDOWN(AF14,0)</f>
        <v>2873</v>
      </c>
      <c r="AH14" s="25" t="n">
        <f aca="false">IF((ISBLANK(N14)),M14,N14)</f>
        <v>0.13</v>
      </c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.75" hidden="false" customHeight="false" outlineLevel="0" collapsed="false">
      <c r="A15" s="18" t="n">
        <v>42186</v>
      </c>
      <c r="B15" s="19" t="n">
        <v>40854</v>
      </c>
      <c r="C15" s="20" t="n">
        <v>18465</v>
      </c>
      <c r="D15" s="20" t="n">
        <v>0</v>
      </c>
      <c r="E15" s="20" t="n">
        <v>6</v>
      </c>
      <c r="F15" s="21" t="s">
        <v>39</v>
      </c>
      <c r="G15" s="22" t="s">
        <v>40</v>
      </c>
      <c r="H15" s="23" t="n">
        <v>95</v>
      </c>
      <c r="I15" s="22" t="s">
        <v>41</v>
      </c>
      <c r="J15" s="22" t="s">
        <v>42</v>
      </c>
      <c r="K15" s="0"/>
      <c r="L15" s="24" t="n">
        <f aca="false">IF(D15&gt;$E$3,$E$3,D15)</f>
        <v>0</v>
      </c>
      <c r="M15" s="37" t="n">
        <v>0.14</v>
      </c>
      <c r="N15" s="37"/>
      <c r="O15" s="38" t="n">
        <f aca="false">E15*(($B$2-$B$1+1)/7)</f>
        <v>313.714285714286</v>
      </c>
      <c r="P15" s="24" t="n">
        <f aca="false">O15*((($B$2-A15)+1)/(($B$2-$B$1)+1))</f>
        <v>240</v>
      </c>
      <c r="Q15" s="26" t="n">
        <f aca="false">ROUNDUP(P15,0)</f>
        <v>240</v>
      </c>
      <c r="R15" s="24" t="n">
        <f aca="false">E15*(($B$4-$B$3+1)/7)</f>
        <v>312.857142857143</v>
      </c>
      <c r="S15" s="26" t="n">
        <f aca="false">ROUNDUP(R15,0)</f>
        <v>313</v>
      </c>
      <c r="T15" s="27" t="n">
        <f aca="false">($C15-$L15)*$M15</f>
        <v>2585.1</v>
      </c>
      <c r="U15" s="27" t="n">
        <f aca="false">ROUNDDOWN(T15,0)</f>
        <v>2585</v>
      </c>
      <c r="V15" s="27" t="n">
        <f aca="false">U15*(($A15-$B$1))/(($B$2-$B$1+1))</f>
        <v>607.404371584699</v>
      </c>
      <c r="W15" s="27" t="n">
        <f aca="false">ROUNDUP(V15,0)</f>
        <v>608</v>
      </c>
      <c r="X15" s="27" t="n">
        <f aca="false">U15-W15-Q15</f>
        <v>1737</v>
      </c>
      <c r="Y15" s="26" t="n">
        <f aca="false">IF(X15&lt;0,0,(ROUNDDOWN(X15,0)))</f>
        <v>1737</v>
      </c>
      <c r="Z15" s="27" t="n">
        <f aca="false">((($C15-$L15)*AH15))</f>
        <v>2585.1</v>
      </c>
      <c r="AA15" s="27" t="n">
        <f aca="false">ROUNDDOWN(Z15,0)</f>
        <v>2585</v>
      </c>
      <c r="AB15" s="27" t="n">
        <f aca="false">AA15-S15</f>
        <v>2272</v>
      </c>
      <c r="AC15" s="26" t="n">
        <f aca="false">IF(AB15&lt;0,0,(ROUNDDOWN(AB15,0)))</f>
        <v>2272</v>
      </c>
      <c r="AD15" s="24" t="n">
        <f aca="false">($E$1*M15)*((($B$2-$A15)+1)/(($B$2-$B$1+1)))</f>
        <v>2366.99453551913</v>
      </c>
      <c r="AE15" s="26" t="n">
        <f aca="false">ROUNDDOWN(AD15,0)</f>
        <v>2366</v>
      </c>
      <c r="AF15" s="24" t="n">
        <f aca="false">($G$1*AH15)</f>
        <v>3094</v>
      </c>
      <c r="AG15" s="26" t="n">
        <f aca="false">ROUNDDOWN(AF15,0)</f>
        <v>3094</v>
      </c>
      <c r="AH15" s="25" t="n">
        <f aca="false">IF((ISBLANK(N15)),M15,N15)</f>
        <v>0.14</v>
      </c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.75" hidden="false" customHeight="false" outlineLevel="0" collapsed="false">
      <c r="A16" s="18" t="n">
        <v>42294</v>
      </c>
      <c r="B16" s="19" t="n">
        <v>35796</v>
      </c>
      <c r="C16" s="20" t="n">
        <v>85674</v>
      </c>
      <c r="D16" s="20" t="n">
        <v>0</v>
      </c>
      <c r="E16" s="20" t="n">
        <v>8</v>
      </c>
      <c r="F16" s="21" t="s">
        <v>39</v>
      </c>
      <c r="G16" s="22" t="s">
        <v>40</v>
      </c>
      <c r="H16" s="23" t="n">
        <v>100</v>
      </c>
      <c r="I16" s="22" t="s">
        <v>41</v>
      </c>
      <c r="J16" s="22" t="s">
        <v>42</v>
      </c>
      <c r="K16" s="0"/>
      <c r="L16" s="24" t="n">
        <f aca="false">IF(D16&gt;$E$3,$E$3,D16)</f>
        <v>0</v>
      </c>
      <c r="M16" s="37" t="n">
        <v>0.15</v>
      </c>
      <c r="N16" s="37"/>
      <c r="O16" s="38" t="n">
        <f aca="false">E16*(($B$2-$B$1+1)/7)</f>
        <v>418.285714285714</v>
      </c>
      <c r="P16" s="24" t="n">
        <f aca="false">O16*((($B$2-A16)+1)/(($B$2-$B$1)+1))</f>
        <v>196.571428571429</v>
      </c>
      <c r="Q16" s="26" t="n">
        <f aca="false">ROUNDUP(P16,0)</f>
        <v>197</v>
      </c>
      <c r="R16" s="24" t="n">
        <f aca="false">E16*(($B$4-$B$3+1)/7)</f>
        <v>417.142857142857</v>
      </c>
      <c r="S16" s="26" t="n">
        <f aca="false">ROUNDUP(R16,0)</f>
        <v>418</v>
      </c>
      <c r="T16" s="27" t="n">
        <f aca="false">($C16-$L16)*$M16</f>
        <v>12851.1</v>
      </c>
      <c r="U16" s="27" t="n">
        <f aca="false">ROUNDDOWN(T16,0)</f>
        <v>12851</v>
      </c>
      <c r="V16" s="27" t="n">
        <f aca="false">U16*(($A16-$B$1))/(($B$2-$B$1+1))</f>
        <v>6811.73224043716</v>
      </c>
      <c r="W16" s="27" t="n">
        <f aca="false">ROUNDUP(V16,0)</f>
        <v>6812</v>
      </c>
      <c r="X16" s="27" t="n">
        <f aca="false">U16-W16-Q16</f>
        <v>5842</v>
      </c>
      <c r="Y16" s="26" t="n">
        <f aca="false">IF(X16&lt;0,0,(ROUNDDOWN(X16,0)))</f>
        <v>5842</v>
      </c>
      <c r="Z16" s="27" t="n">
        <f aca="false">((($C16-$L16)*AH16))</f>
        <v>12851.1</v>
      </c>
      <c r="AA16" s="27" t="n">
        <f aca="false">ROUNDDOWN(Z16,0)</f>
        <v>12851</v>
      </c>
      <c r="AB16" s="27" t="n">
        <f aca="false">AA16-S16</f>
        <v>12433</v>
      </c>
      <c r="AC16" s="26" t="n">
        <f aca="false">IF(AB16&lt;0,0,(ROUNDDOWN(AB16,0)))</f>
        <v>12433</v>
      </c>
      <c r="AD16" s="24" t="n">
        <f aca="false">($E$1*M16)*((($B$2-$A16)+1)/(($B$2-$B$1+1)))</f>
        <v>1557.86885245902</v>
      </c>
      <c r="AE16" s="26" t="n">
        <f aca="false">ROUNDDOWN(AD16,0)</f>
        <v>1557</v>
      </c>
      <c r="AF16" s="24" t="n">
        <f aca="false">($G$1*AH16)</f>
        <v>3315</v>
      </c>
      <c r="AG16" s="26" t="n">
        <f aca="false">ROUNDDOWN(AF16,0)</f>
        <v>3315</v>
      </c>
      <c r="AH16" s="25" t="n">
        <f aca="false">IF((ISBLANK(N16)),M16,N16)</f>
        <v>0.15</v>
      </c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.75" hidden="false" customHeight="false" outlineLevel="0" collapsed="false">
      <c r="A17" s="18" t="n">
        <v>42319</v>
      </c>
      <c r="B17" s="28" t="n">
        <v>35797</v>
      </c>
      <c r="C17" s="20" t="n">
        <v>63546</v>
      </c>
      <c r="D17" s="20" t="n">
        <v>0</v>
      </c>
      <c r="E17" s="20" t="n">
        <v>10</v>
      </c>
      <c r="F17" s="21" t="s">
        <v>39</v>
      </c>
      <c r="G17" s="22" t="s">
        <v>40</v>
      </c>
      <c r="H17" s="23" t="n">
        <v>105</v>
      </c>
      <c r="I17" s="22" t="s">
        <v>41</v>
      </c>
      <c r="J17" s="22" t="s">
        <v>42</v>
      </c>
      <c r="K17" s="0"/>
      <c r="L17" s="24" t="n">
        <f aca="false">IF(D17&gt;$E$3,$E$3,D17)</f>
        <v>0</v>
      </c>
      <c r="M17" s="37" t="n">
        <v>0.16</v>
      </c>
      <c r="N17" s="37"/>
      <c r="O17" s="38" t="n">
        <f aca="false">E17*(($B$2-$B$1+1)/7)</f>
        <v>522.857142857143</v>
      </c>
      <c r="P17" s="24" t="n">
        <f aca="false">O17*((($B$2-A17)+1)/(($B$2-$B$1)+1))</f>
        <v>210</v>
      </c>
      <c r="Q17" s="26" t="n">
        <f aca="false">ROUNDUP(P17,0)</f>
        <v>210</v>
      </c>
      <c r="R17" s="24" t="n">
        <f aca="false">E17*(($B$4-$B$3+1)/7)</f>
        <v>521.428571428571</v>
      </c>
      <c r="S17" s="26" t="n">
        <f aca="false">ROUNDUP(R17,0)</f>
        <v>522</v>
      </c>
      <c r="T17" s="27" t="n">
        <f aca="false">($C17-$L17)*$M17</f>
        <v>10167.36</v>
      </c>
      <c r="U17" s="27" t="n">
        <f aca="false">ROUNDDOWN(T17,0)</f>
        <v>10167</v>
      </c>
      <c r="V17" s="27" t="n">
        <f aca="false">U17*(($A17-$B$1))/(($B$2-$B$1+1))</f>
        <v>6083.53278688525</v>
      </c>
      <c r="W17" s="27" t="n">
        <f aca="false">ROUNDUP(V17,0)</f>
        <v>6084</v>
      </c>
      <c r="X17" s="27" t="n">
        <f aca="false">U17-W17-Q17</f>
        <v>3873</v>
      </c>
      <c r="Y17" s="26" t="n">
        <f aca="false">IF(X17&lt;0,0,(ROUNDDOWN(X17,0)))</f>
        <v>3873</v>
      </c>
      <c r="Z17" s="27" t="n">
        <f aca="false">((($C17-$L17)*AH17))</f>
        <v>10167.36</v>
      </c>
      <c r="AA17" s="27" t="n">
        <f aca="false">ROUNDDOWN(Z17,0)</f>
        <v>10167</v>
      </c>
      <c r="AB17" s="27" t="n">
        <f aca="false">AA17-S17</f>
        <v>9645</v>
      </c>
      <c r="AC17" s="26" t="n">
        <f aca="false">IF(AB17&lt;0,0,(ROUNDDOWN(AB17,0)))</f>
        <v>9645</v>
      </c>
      <c r="AD17" s="24" t="n">
        <f aca="false">($E$1*M17)*((($B$2-$A17)+1)/(($B$2-$B$1+1)))</f>
        <v>1420.19672131148</v>
      </c>
      <c r="AE17" s="26" t="n">
        <f aca="false">ROUNDDOWN(AD17,0)</f>
        <v>1420</v>
      </c>
      <c r="AF17" s="24" t="n">
        <f aca="false">($G$1*AH17)</f>
        <v>3536</v>
      </c>
      <c r="AG17" s="26" t="n">
        <f aca="false">ROUNDDOWN(AF17,0)</f>
        <v>3536</v>
      </c>
      <c r="AH17" s="25" t="n">
        <f aca="false">IF((ISBLANK(N17)),M17,N17)</f>
        <v>0.16</v>
      </c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.75" hidden="false" customHeight="false" outlineLevel="0" collapsed="false">
      <c r="A18" s="18" t="n">
        <v>42126</v>
      </c>
      <c r="B18" s="28" t="n">
        <v>36161</v>
      </c>
      <c r="C18" s="20" t="n">
        <v>28000</v>
      </c>
      <c r="D18" s="20" t="n">
        <v>0</v>
      </c>
      <c r="E18" s="20" t="n">
        <v>30</v>
      </c>
      <c r="F18" s="21" t="s">
        <v>39</v>
      </c>
      <c r="G18" s="22" t="s">
        <v>40</v>
      </c>
      <c r="H18" s="23" t="n">
        <v>110</v>
      </c>
      <c r="I18" s="22" t="s">
        <v>41</v>
      </c>
      <c r="J18" s="22" t="s">
        <v>42</v>
      </c>
      <c r="K18" s="0"/>
      <c r="L18" s="24" t="n">
        <f aca="false">IF(D18&gt;$E$3,$E$3,D18)</f>
        <v>0</v>
      </c>
      <c r="M18" s="37" t="n">
        <v>0.17</v>
      </c>
      <c r="N18" s="37"/>
      <c r="O18" s="38" t="n">
        <f aca="false">E18*(($B$2-$B$1+1)/7)</f>
        <v>1568.57142857143</v>
      </c>
      <c r="P18" s="24" t="n">
        <f aca="false">O18*((($B$2-A18)+1)/(($B$2-$B$1)+1))</f>
        <v>1457.14285714286</v>
      </c>
      <c r="Q18" s="26" t="n">
        <f aca="false">ROUNDUP(P18,0)</f>
        <v>1458</v>
      </c>
      <c r="R18" s="24" t="n">
        <f aca="false">E18*(($B$4-$B$3+1)/7)</f>
        <v>1564.28571428571</v>
      </c>
      <c r="S18" s="26" t="n">
        <f aca="false">ROUNDUP(R18,0)</f>
        <v>1565</v>
      </c>
      <c r="T18" s="27" t="n">
        <f aca="false">($C18-$L18)*$M18</f>
        <v>4760</v>
      </c>
      <c r="U18" s="27" t="n">
        <f aca="false">ROUNDDOWN(T18,0)</f>
        <v>4760</v>
      </c>
      <c r="V18" s="27" t="n">
        <f aca="false">U18*(($A18-$B$1))/(($B$2-$B$1+1))</f>
        <v>338.142076502732</v>
      </c>
      <c r="W18" s="27" t="n">
        <f aca="false">ROUNDUP(V18,0)</f>
        <v>339</v>
      </c>
      <c r="X18" s="27" t="n">
        <f aca="false">U18-W18-Q18</f>
        <v>2963</v>
      </c>
      <c r="Y18" s="26" t="n">
        <f aca="false">IF(X18&lt;0,0,(ROUNDDOWN(X18,0)))</f>
        <v>2963</v>
      </c>
      <c r="Z18" s="27" t="n">
        <f aca="false">((($C18-$L18)*AH18))</f>
        <v>4760</v>
      </c>
      <c r="AA18" s="27" t="n">
        <f aca="false">ROUNDDOWN(Z18,0)</f>
        <v>4760</v>
      </c>
      <c r="AB18" s="27" t="n">
        <f aca="false">AA18-S18</f>
        <v>3195</v>
      </c>
      <c r="AC18" s="26" t="n">
        <f aca="false">IF(AB18&lt;0,0,(ROUNDDOWN(AB18,0)))</f>
        <v>3195</v>
      </c>
      <c r="AD18" s="24" t="n">
        <f aca="false">($E$1*M18)*((($B$2-$A18)+1)/(($B$2-$B$1+1)))</f>
        <v>3490.10928961749</v>
      </c>
      <c r="AE18" s="26" t="n">
        <f aca="false">ROUNDDOWN(AD18,0)</f>
        <v>3490</v>
      </c>
      <c r="AF18" s="24" t="n">
        <f aca="false">($G$1*AH18)</f>
        <v>3757</v>
      </c>
      <c r="AG18" s="26" t="n">
        <f aca="false">ROUNDDOWN(AF18,0)</f>
        <v>3757</v>
      </c>
      <c r="AH18" s="25" t="n">
        <f aca="false">IF((ISBLANK(N18)),M18,N18)</f>
        <v>0.17</v>
      </c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.75" hidden="false" customHeight="false" outlineLevel="0" collapsed="false">
      <c r="A19" s="18" t="n">
        <v>42158</v>
      </c>
      <c r="B19" s="19" t="n">
        <v>40923</v>
      </c>
      <c r="C19" s="20" t="n">
        <v>22847</v>
      </c>
      <c r="D19" s="20" t="n">
        <v>0</v>
      </c>
      <c r="E19" s="20" t="n">
        <v>80</v>
      </c>
      <c r="F19" s="21" t="s">
        <v>39</v>
      </c>
      <c r="G19" s="22" t="s">
        <v>40</v>
      </c>
      <c r="H19" s="23" t="n">
        <v>115</v>
      </c>
      <c r="I19" s="22" t="s">
        <v>41</v>
      </c>
      <c r="J19" s="22" t="s">
        <v>42</v>
      </c>
      <c r="K19" s="0"/>
      <c r="L19" s="24" t="n">
        <f aca="false">IF(D19&gt;$E$3,$E$3,D19)</f>
        <v>0</v>
      </c>
      <c r="M19" s="37" t="n">
        <v>0.18</v>
      </c>
      <c r="N19" s="37"/>
      <c r="O19" s="38" t="n">
        <f aca="false">E19*(($B$2-$B$1+1)/7)</f>
        <v>4182.85714285714</v>
      </c>
      <c r="P19" s="24" t="n">
        <f aca="false">O19*((($B$2-A19)+1)/(($B$2-$B$1)+1))</f>
        <v>3520</v>
      </c>
      <c r="Q19" s="26" t="n">
        <f aca="false">ROUNDUP(P19,0)</f>
        <v>3520</v>
      </c>
      <c r="R19" s="24" t="n">
        <f aca="false">E19*(($B$4-$B$3+1)/7)</f>
        <v>4171.42857142857</v>
      </c>
      <c r="S19" s="26" t="n">
        <f aca="false">ROUNDUP(R19,0)</f>
        <v>4172</v>
      </c>
      <c r="T19" s="27" t="n">
        <f aca="false">($C19-$L19)*$M19</f>
        <v>4112.46</v>
      </c>
      <c r="U19" s="27" t="n">
        <f aca="false">ROUNDDOWN(T19,0)</f>
        <v>4112</v>
      </c>
      <c r="V19" s="27" t="n">
        <f aca="false">U19*(($A19-$B$1))/(($B$2-$B$1+1))</f>
        <v>651.628415300546</v>
      </c>
      <c r="W19" s="27" t="n">
        <f aca="false">ROUNDUP(V19,0)</f>
        <v>652</v>
      </c>
      <c r="X19" s="27" t="n">
        <f aca="false">U19-W19-Q19</f>
        <v>-60</v>
      </c>
      <c r="Y19" s="26" t="n">
        <f aca="false">IF(X19&lt;0,0,(ROUNDDOWN(X19,0)))</f>
        <v>0</v>
      </c>
      <c r="Z19" s="27" t="n">
        <f aca="false">((($C19-$L19)*AH19))</f>
        <v>4112.46</v>
      </c>
      <c r="AA19" s="27" t="n">
        <f aca="false">ROUNDDOWN(Z19,0)</f>
        <v>4112</v>
      </c>
      <c r="AB19" s="27" t="n">
        <f aca="false">AA19-S19</f>
        <v>-60</v>
      </c>
      <c r="AC19" s="26" t="n">
        <f aca="false">IF(AB19&lt;0,0,(ROUNDDOWN(AB19,0)))</f>
        <v>0</v>
      </c>
      <c r="AD19" s="24" t="n">
        <f aca="false">($E$1*M19)*((($B$2-$A19)+1)/(($B$2-$B$1+1)))</f>
        <v>3347.60655737705</v>
      </c>
      <c r="AE19" s="26" t="n">
        <f aca="false">ROUNDDOWN(AD19,0)</f>
        <v>3347</v>
      </c>
      <c r="AF19" s="24" t="n">
        <f aca="false">($G$1*AH19)</f>
        <v>3978</v>
      </c>
      <c r="AG19" s="26" t="n">
        <f aca="false">ROUNDDOWN(AF19,0)</f>
        <v>3978</v>
      </c>
      <c r="AH19" s="25" t="n">
        <f aca="false">IF((ISBLANK(N19)),M19,N19)</f>
        <v>0.18</v>
      </c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.75" hidden="false" customHeight="false" outlineLevel="0" collapsed="false">
      <c r="A20" s="18" t="n">
        <v>42189</v>
      </c>
      <c r="B20" s="19" t="n">
        <v>40854</v>
      </c>
      <c r="C20" s="20" t="n">
        <v>25000</v>
      </c>
      <c r="D20" s="20" t="n">
        <v>0</v>
      </c>
      <c r="E20" s="20" t="n">
        <v>88</v>
      </c>
      <c r="F20" s="21" t="s">
        <v>39</v>
      </c>
      <c r="G20" s="22" t="s">
        <v>40</v>
      </c>
      <c r="H20" s="23" t="n">
        <v>120</v>
      </c>
      <c r="I20" s="22" t="s">
        <v>41</v>
      </c>
      <c r="J20" s="22" t="s">
        <v>42</v>
      </c>
      <c r="K20" s="0"/>
      <c r="L20" s="24" t="n">
        <f aca="false">IF(D20&gt;$E$3,$E$3,D20)</f>
        <v>0</v>
      </c>
      <c r="M20" s="37" t="n">
        <v>0.19</v>
      </c>
      <c r="N20" s="37"/>
      <c r="O20" s="38" t="n">
        <f aca="false">E20*(($B$2-$B$1+1)/7)</f>
        <v>4601.14285714286</v>
      </c>
      <c r="P20" s="24" t="n">
        <f aca="false">O20*((($B$2-A20)+1)/(($B$2-$B$1)+1))</f>
        <v>3482.28571428571</v>
      </c>
      <c r="Q20" s="26" t="n">
        <f aca="false">ROUNDUP(P20,0)</f>
        <v>3483</v>
      </c>
      <c r="R20" s="24" t="n">
        <f aca="false">E20*(($B$4-$B$3+1)/7)</f>
        <v>4588.57142857143</v>
      </c>
      <c r="S20" s="26" t="n">
        <f aca="false">ROUNDUP(R20,0)</f>
        <v>4589</v>
      </c>
      <c r="T20" s="27" t="n">
        <f aca="false">($C20-$L20)*$M20</f>
        <v>4750</v>
      </c>
      <c r="U20" s="27" t="n">
        <f aca="false">ROUNDDOWN(T20,0)</f>
        <v>4750</v>
      </c>
      <c r="V20" s="27" t="n">
        <f aca="false">U20*(($A20-$B$1))/(($B$2-$B$1+1))</f>
        <v>1155.05464480874</v>
      </c>
      <c r="W20" s="27" t="n">
        <f aca="false">ROUNDUP(V20,0)</f>
        <v>1156</v>
      </c>
      <c r="X20" s="27" t="n">
        <f aca="false">U20-W20-Q20</f>
        <v>111</v>
      </c>
      <c r="Y20" s="26" t="n">
        <f aca="false">IF(X20&lt;0,0,(ROUNDDOWN(X20,0)))</f>
        <v>111</v>
      </c>
      <c r="Z20" s="27" t="n">
        <f aca="false">((($C20-$L20)*AH20))</f>
        <v>4750</v>
      </c>
      <c r="AA20" s="27" t="n">
        <f aca="false">ROUNDDOWN(Z20,0)</f>
        <v>4750</v>
      </c>
      <c r="AB20" s="27" t="n">
        <f aca="false">AA20-S20</f>
        <v>161</v>
      </c>
      <c r="AC20" s="26" t="n">
        <f aca="false">IF(AB20&lt;0,0,(ROUNDDOWN(AB20,0)))</f>
        <v>161</v>
      </c>
      <c r="AD20" s="24" t="n">
        <f aca="false">($E$1*M20)*((($B$2-$A20)+1)/(($B$2-$B$1+1)))</f>
        <v>3177.93169398907</v>
      </c>
      <c r="AE20" s="26" t="n">
        <f aca="false">ROUNDDOWN(AD20,0)</f>
        <v>3177</v>
      </c>
      <c r="AF20" s="24" t="n">
        <f aca="false">($G$1*AH20)</f>
        <v>4199</v>
      </c>
      <c r="AG20" s="26" t="n">
        <f aca="false">ROUNDDOWN(AF20,0)</f>
        <v>4199</v>
      </c>
      <c r="AH20" s="25" t="n">
        <f aca="false">IF((ISBLANK(N20)),M20,N20)</f>
        <v>0.19</v>
      </c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.75" hidden="false" customHeight="false" outlineLevel="0" collapsed="false">
      <c r="A21" s="18" t="n">
        <v>42221</v>
      </c>
      <c r="B21" s="19" t="n">
        <v>35796</v>
      </c>
      <c r="C21" s="20" t="n">
        <v>51423</v>
      </c>
      <c r="D21" s="20" t="n">
        <v>0</v>
      </c>
      <c r="E21" s="20" t="n">
        <v>6</v>
      </c>
      <c r="F21" s="21" t="s">
        <v>39</v>
      </c>
      <c r="G21" s="22" t="s">
        <v>40</v>
      </c>
      <c r="H21" s="23" t="n">
        <v>125</v>
      </c>
      <c r="I21" s="22" t="s">
        <v>41</v>
      </c>
      <c r="J21" s="22" t="s">
        <v>42</v>
      </c>
      <c r="K21" s="0"/>
      <c r="L21" s="24" t="n">
        <f aca="false">IF(D21&gt;$E$3,$E$3,D21)</f>
        <v>0</v>
      </c>
      <c r="M21" s="37" t="n">
        <v>0.2</v>
      </c>
      <c r="N21" s="37"/>
      <c r="O21" s="38" t="n">
        <f aca="false">E21*(($B$2-$B$1+1)/7)</f>
        <v>313.714285714286</v>
      </c>
      <c r="P21" s="24" t="n">
        <f aca="false">O21*((($B$2-A21)+1)/(($B$2-$B$1)+1))</f>
        <v>210</v>
      </c>
      <c r="Q21" s="26" t="n">
        <f aca="false">ROUNDUP(P21,0)</f>
        <v>210</v>
      </c>
      <c r="R21" s="24" t="n">
        <f aca="false">E21*(($B$4-$B$3+1)/7)</f>
        <v>312.857142857143</v>
      </c>
      <c r="S21" s="26" t="n">
        <f aca="false">ROUNDUP(R21,0)</f>
        <v>313</v>
      </c>
      <c r="T21" s="27" t="n">
        <f aca="false">($C21-$L21)*$M21</f>
        <v>10284.6</v>
      </c>
      <c r="U21" s="27" t="n">
        <f aca="false">ROUNDDOWN(T21,0)</f>
        <v>10284</v>
      </c>
      <c r="V21" s="27" t="n">
        <f aca="false">U21*(($A21-$B$1))/(($B$2-$B$1+1))</f>
        <v>3399.90163934426</v>
      </c>
      <c r="W21" s="27" t="n">
        <f aca="false">ROUNDUP(V21,0)</f>
        <v>3400</v>
      </c>
      <c r="X21" s="27" t="n">
        <f aca="false">U21-W21-Q21</f>
        <v>6674</v>
      </c>
      <c r="Y21" s="26" t="n">
        <f aca="false">IF(X21&lt;0,0,(ROUNDDOWN(X21,0)))</f>
        <v>6674</v>
      </c>
      <c r="Z21" s="27" t="n">
        <f aca="false">((($C21-$L21)*AH21))</f>
        <v>10284.6</v>
      </c>
      <c r="AA21" s="27" t="n">
        <f aca="false">ROUNDDOWN(Z21,0)</f>
        <v>10284</v>
      </c>
      <c r="AB21" s="27" t="n">
        <f aca="false">AA21-S21</f>
        <v>9971</v>
      </c>
      <c r="AC21" s="26" t="n">
        <f aca="false">IF(AB21&lt;0,0,(ROUNDDOWN(AB21,0)))</f>
        <v>9971</v>
      </c>
      <c r="AD21" s="24" t="n">
        <f aca="false">($E$1*M21)*((($B$2-$A21)+1)/(($B$2-$B$1+1)))</f>
        <v>2958.74316939891</v>
      </c>
      <c r="AE21" s="26" t="n">
        <f aca="false">ROUNDDOWN(AD21,0)</f>
        <v>2958</v>
      </c>
      <c r="AF21" s="24" t="n">
        <f aca="false">($G$1*AH21)</f>
        <v>4420</v>
      </c>
      <c r="AG21" s="26" t="n">
        <f aca="false">ROUNDDOWN(AF21,0)</f>
        <v>4420</v>
      </c>
      <c r="AH21" s="25" t="n">
        <f aca="false">IF((ISBLANK(N21)),M21,N21)</f>
        <v>0.2</v>
      </c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.75" hidden="false" customHeight="false" outlineLevel="0" collapsed="false">
      <c r="A22" s="18" t="n">
        <v>42253</v>
      </c>
      <c r="B22" s="28" t="n">
        <v>35797</v>
      </c>
      <c r="C22" s="20" t="n">
        <v>67545</v>
      </c>
      <c r="D22" s="20" t="n">
        <v>0</v>
      </c>
      <c r="E22" s="20" t="n">
        <v>15</v>
      </c>
      <c r="F22" s="21" t="s">
        <v>39</v>
      </c>
      <c r="G22" s="22" t="s">
        <v>40</v>
      </c>
      <c r="H22" s="23" t="n">
        <v>130</v>
      </c>
      <c r="I22" s="22" t="s">
        <v>41</v>
      </c>
      <c r="J22" s="22" t="s">
        <v>42</v>
      </c>
      <c r="K22" s="0"/>
      <c r="L22" s="24" t="n">
        <f aca="false">IF(D22&gt;$E$3,$E$3,D22)</f>
        <v>0</v>
      </c>
      <c r="M22" s="37" t="n">
        <v>0.21</v>
      </c>
      <c r="N22" s="37"/>
      <c r="O22" s="38" t="n">
        <f aca="false">E22*(($B$2-$B$1+1)/7)</f>
        <v>784.285714285714</v>
      </c>
      <c r="P22" s="24" t="n">
        <f aca="false">O22*((($B$2-A22)+1)/(($B$2-$B$1)+1))</f>
        <v>456.428571428571</v>
      </c>
      <c r="Q22" s="26" t="n">
        <f aca="false">ROUNDUP(P22,0)</f>
        <v>457</v>
      </c>
      <c r="R22" s="24" t="n">
        <f aca="false">E22*(($B$4-$B$3+1)/7)</f>
        <v>782.142857142857</v>
      </c>
      <c r="S22" s="26" t="n">
        <f aca="false">ROUNDUP(R22,0)</f>
        <v>783</v>
      </c>
      <c r="T22" s="27" t="n">
        <f aca="false">($C22-$L22)*$M22</f>
        <v>14184.45</v>
      </c>
      <c r="U22" s="27" t="n">
        <f aca="false">ROUNDDOWN(T22,0)</f>
        <v>14184</v>
      </c>
      <c r="V22" s="27" t="n">
        <f aca="false">U22*(($A22-$B$1))/(($B$2-$B$1+1))</f>
        <v>5929.37704918033</v>
      </c>
      <c r="W22" s="27" t="n">
        <f aca="false">ROUNDUP(V22,0)</f>
        <v>5930</v>
      </c>
      <c r="X22" s="27" t="n">
        <f aca="false">U22-W22-Q22</f>
        <v>7797</v>
      </c>
      <c r="Y22" s="26" t="n">
        <f aca="false">IF(X22&lt;0,0,(ROUNDDOWN(X22,0)))</f>
        <v>7797</v>
      </c>
      <c r="Z22" s="27" t="n">
        <f aca="false">((($C22-$L22)*AH22))</f>
        <v>14184.45</v>
      </c>
      <c r="AA22" s="27" t="n">
        <f aca="false">ROUNDDOWN(Z22,0)</f>
        <v>14184</v>
      </c>
      <c r="AB22" s="27" t="n">
        <f aca="false">AA22-S22</f>
        <v>13401</v>
      </c>
      <c r="AC22" s="26" t="n">
        <f aca="false">IF(AB22&lt;0,0,(ROUNDDOWN(AB22,0)))</f>
        <v>13401</v>
      </c>
      <c r="AD22" s="24" t="n">
        <f aca="false">($E$1*M22)*((($B$2-$A22)+1)/(($B$2-$B$1+1)))</f>
        <v>2700.90983606557</v>
      </c>
      <c r="AE22" s="26" t="n">
        <f aca="false">ROUNDDOWN(AD22,0)</f>
        <v>2700</v>
      </c>
      <c r="AF22" s="24" t="n">
        <f aca="false">($G$1*AH22)</f>
        <v>4641</v>
      </c>
      <c r="AG22" s="26" t="n">
        <f aca="false">ROUNDDOWN(AF22,0)</f>
        <v>4641</v>
      </c>
      <c r="AH22" s="25" t="n">
        <f aca="false">IF((ISBLANK(N22)),M22,N22)</f>
        <v>0.21</v>
      </c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s="67" customFormat="true" ht="15" hidden="false" customHeight="false" outlineLevel="0" collapsed="false">
      <c r="A23" s="62" t="n">
        <v>42284</v>
      </c>
      <c r="B23" s="63" t="n">
        <v>36161</v>
      </c>
      <c r="C23" s="64" t="n">
        <v>12322</v>
      </c>
      <c r="D23" s="64" t="n">
        <v>0</v>
      </c>
      <c r="E23" s="64" t="n">
        <v>37</v>
      </c>
      <c r="F23" s="65" t="s">
        <v>39</v>
      </c>
      <c r="G23" s="64" t="s">
        <v>40</v>
      </c>
      <c r="H23" s="66" t="n">
        <v>135</v>
      </c>
      <c r="I23" s="64" t="s">
        <v>41</v>
      </c>
      <c r="J23" s="64" t="s">
        <v>42</v>
      </c>
      <c r="L23" s="65" t="n">
        <f aca="false">IF(D23&gt;$E$3,$E$3,D23)</f>
        <v>0</v>
      </c>
      <c r="M23" s="68" t="n">
        <v>0.22</v>
      </c>
      <c r="N23" s="68"/>
      <c r="O23" s="69" t="n">
        <f aca="false">E23*(($B$2-$B$1+1)/7)</f>
        <v>1934.57142857143</v>
      </c>
      <c r="P23" s="65" t="n">
        <v>963</v>
      </c>
      <c r="Q23" s="65" t="n">
        <f aca="false">ROUNDUP(P23,0)</f>
        <v>963</v>
      </c>
      <c r="R23" s="65" t="n">
        <f aca="false">E23*(($B$4-$B$3+1)/7)</f>
        <v>1929.28571428571</v>
      </c>
      <c r="S23" s="65" t="n">
        <f aca="false">ROUNDUP(R23,0)</f>
        <v>1930</v>
      </c>
      <c r="T23" s="65" t="n">
        <f aca="false">($C23-$L23)*$M23</f>
        <v>2710.84</v>
      </c>
      <c r="U23" s="65" t="n">
        <f aca="false">ROUNDDOWN(T23,0)</f>
        <v>2710</v>
      </c>
      <c r="V23" s="65" t="n">
        <f aca="false">U23*(($A23-$B$1))/(($B$2-$B$1+1))</f>
        <v>1362.4043715847</v>
      </c>
      <c r="W23" s="65" t="n">
        <f aca="false">ROUNDUP(V23,0)</f>
        <v>1363</v>
      </c>
      <c r="X23" s="65" t="n">
        <f aca="false">U23-W23-Q23</f>
        <v>384</v>
      </c>
      <c r="Y23" s="65" t="n">
        <f aca="false">IF(X23&lt;0,0,(ROUNDDOWN(X23,0)))</f>
        <v>384</v>
      </c>
      <c r="Z23" s="65" t="n">
        <f aca="false">((($C23-$L23)*AH23))</f>
        <v>2710.84</v>
      </c>
      <c r="AA23" s="65" t="n">
        <f aca="false">ROUNDDOWN(Z23,0)</f>
        <v>2710</v>
      </c>
      <c r="AB23" s="65" t="n">
        <f aca="false">AA23-S23</f>
        <v>780</v>
      </c>
      <c r="AC23" s="65" t="n">
        <f aca="false">IF(AB23&lt;0,0,(ROUNDDOWN(AB23,0)))</f>
        <v>780</v>
      </c>
      <c r="AD23" s="65" t="n">
        <f aca="false">($E$1*M23)*((($B$2-$A23)+1)/(($B$2-$B$1+1)))</f>
        <v>2417.71584699454</v>
      </c>
      <c r="AE23" s="65" t="n">
        <f aca="false">ROUNDDOWN(AD23,0)</f>
        <v>2417</v>
      </c>
      <c r="AF23" s="65" t="n">
        <f aca="false">($G$1*AH23)</f>
        <v>4862</v>
      </c>
      <c r="AG23" s="65" t="n">
        <f aca="false">ROUNDDOWN(AF23,0)</f>
        <v>4862</v>
      </c>
      <c r="AH23" s="70" t="n">
        <f aca="false">IF((ISBLANK(N23)),M23,N23)</f>
        <v>0.22</v>
      </c>
    </row>
    <row r="24" customFormat="false" ht="15.75" hidden="false" customHeight="false" outlineLevel="0" collapsed="false">
      <c r="A24" s="18" t="n">
        <v>42316</v>
      </c>
      <c r="B24" s="19" t="n">
        <v>41275</v>
      </c>
      <c r="C24" s="20" t="n">
        <v>23999</v>
      </c>
      <c r="D24" s="20" t="n">
        <v>0</v>
      </c>
      <c r="E24" s="20" t="n">
        <v>0</v>
      </c>
      <c r="F24" s="21" t="s">
        <v>39</v>
      </c>
      <c r="G24" s="22" t="s">
        <v>40</v>
      </c>
      <c r="H24" s="23" t="n">
        <v>140</v>
      </c>
      <c r="I24" s="22" t="s">
        <v>41</v>
      </c>
      <c r="J24" s="22" t="s">
        <v>42</v>
      </c>
      <c r="K24" s="0"/>
      <c r="L24" s="24" t="n">
        <f aca="false">IF(D24&gt;$E$3,$E$3,D24)</f>
        <v>0</v>
      </c>
      <c r="M24" s="37" t="n">
        <v>0.23</v>
      </c>
      <c r="N24" s="37"/>
      <c r="O24" s="38" t="n">
        <f aca="false">E24*(($B$2-$B$1+1)/7)</f>
        <v>0</v>
      </c>
      <c r="P24" s="24" t="n">
        <f aca="false">O24*((($B$2-A24)+1)/(($B$2-$B$1)+1))</f>
        <v>0</v>
      </c>
      <c r="Q24" s="26" t="n">
        <f aca="false">ROUNDUP(P24,0)</f>
        <v>0</v>
      </c>
      <c r="R24" s="24" t="n">
        <f aca="false">E24*(($B$4-$B$3+1)/7)</f>
        <v>0</v>
      </c>
      <c r="S24" s="26" t="n">
        <f aca="false">ROUNDUP(R24,0)</f>
        <v>0</v>
      </c>
      <c r="T24" s="27" t="n">
        <f aca="false">($C24-$L24)*$M24</f>
        <v>5519.77</v>
      </c>
      <c r="U24" s="27" t="n">
        <f aca="false">ROUNDDOWN(T24,0)</f>
        <v>5519</v>
      </c>
      <c r="V24" s="27" t="n">
        <f aca="false">U24*(($A24-$B$1))/(($B$2-$B$1+1))</f>
        <v>3257.11475409836</v>
      </c>
      <c r="W24" s="27" t="n">
        <f aca="false">ROUNDUP(V24,0)</f>
        <v>3258</v>
      </c>
      <c r="X24" s="27" t="n">
        <f aca="false">U24-W24-Q24</f>
        <v>2261</v>
      </c>
      <c r="Y24" s="26" t="n">
        <f aca="false">IF(X24&lt;0,0,(ROUNDDOWN(X24,0)))</f>
        <v>2261</v>
      </c>
      <c r="Z24" s="27" t="n">
        <f aca="false">((($C24-$L24)*AH24))</f>
        <v>5519.77</v>
      </c>
      <c r="AA24" s="27" t="n">
        <f aca="false">ROUNDDOWN(Z24,0)</f>
        <v>5519</v>
      </c>
      <c r="AB24" s="27" t="n">
        <f aca="false">AA24-S24</f>
        <v>5519</v>
      </c>
      <c r="AC24" s="26" t="n">
        <f aca="false">IF(AB24&lt;0,0,(ROUNDDOWN(AB24,0)))</f>
        <v>5519</v>
      </c>
      <c r="AD24" s="24" t="n">
        <f aca="false">($E$1*M24)*((($B$2-$A24)+1)/(($B$2-$B$1+1)))</f>
        <v>2083.19672131148</v>
      </c>
      <c r="AE24" s="26" t="n">
        <f aca="false">ROUNDDOWN(AD24,0)</f>
        <v>2083</v>
      </c>
      <c r="AF24" s="24" t="n">
        <f aca="false">($G$1*AH24)</f>
        <v>5083</v>
      </c>
      <c r="AG24" s="26" t="n">
        <f aca="false">ROUNDDOWN(AF24,0)</f>
        <v>5083</v>
      </c>
      <c r="AH24" s="25" t="n">
        <f aca="false">IF((ISBLANK(N24)),M24,N24)</f>
        <v>0.23</v>
      </c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.75" hidden="false" customHeight="false" outlineLevel="0" collapsed="false">
      <c r="A25" s="18" t="n">
        <v>42347</v>
      </c>
      <c r="B25" s="19" t="n">
        <v>41275</v>
      </c>
      <c r="C25" s="20" t="n">
        <v>87654</v>
      </c>
      <c r="D25" s="20" t="n">
        <v>6500</v>
      </c>
      <c r="E25" s="20" t="n">
        <v>22</v>
      </c>
      <c r="F25" s="21" t="s">
        <v>39</v>
      </c>
      <c r="G25" s="22" t="s">
        <v>40</v>
      </c>
      <c r="H25" s="23" t="n">
        <v>145</v>
      </c>
      <c r="I25" s="22" t="s">
        <v>41</v>
      </c>
      <c r="J25" s="22" t="s">
        <v>42</v>
      </c>
      <c r="K25" s="0"/>
      <c r="L25" s="24" t="n">
        <f aca="false">IF(D25&gt;$E$3,$E$3,D25)</f>
        <v>5000</v>
      </c>
      <c r="M25" s="37" t="n">
        <v>0.24</v>
      </c>
      <c r="N25" s="37"/>
      <c r="O25" s="38" t="n">
        <f aca="false">E25*(($B$2-$B$1+1)/7)</f>
        <v>1150.28571428571</v>
      </c>
      <c r="P25" s="24" t="n">
        <f aca="false">O25*((($B$2-A25)+1)/(($B$2-$B$1)+1))</f>
        <v>374</v>
      </c>
      <c r="Q25" s="26" t="n">
        <f aca="false">ROUNDUP(P25,0)</f>
        <v>374</v>
      </c>
      <c r="R25" s="24" t="n">
        <f aca="false">E25*(($B$4-$B$3+1)/7)</f>
        <v>1147.14285714286</v>
      </c>
      <c r="S25" s="26" t="n">
        <f aca="false">ROUNDUP(R25,0)</f>
        <v>1148</v>
      </c>
      <c r="T25" s="27" t="n">
        <f aca="false">($C25-$L25)*$M25</f>
        <v>19836.96</v>
      </c>
      <c r="U25" s="27" t="n">
        <f aca="false">ROUNDDOWN(T25,0)</f>
        <v>19836</v>
      </c>
      <c r="V25" s="27" t="n">
        <f aca="false">U25*(($A25-$B$1))/(($B$2-$B$1+1))</f>
        <v>13386.5901639344</v>
      </c>
      <c r="W25" s="27" t="n">
        <f aca="false">ROUNDUP(V25,0)</f>
        <v>13387</v>
      </c>
      <c r="X25" s="27" t="n">
        <f aca="false">U25-W25-Q25</f>
        <v>6075</v>
      </c>
      <c r="Y25" s="26" t="n">
        <f aca="false">IF(X25&lt;0,0,(ROUNDDOWN(X25,0)))</f>
        <v>6075</v>
      </c>
      <c r="Z25" s="27" t="n">
        <f aca="false">((($C25-$L25)*AH25))</f>
        <v>19836.96</v>
      </c>
      <c r="AA25" s="27" t="n">
        <f aca="false">ROUNDDOWN(Z25,0)</f>
        <v>19836</v>
      </c>
      <c r="AB25" s="27" t="n">
        <f aca="false">AA25-S25</f>
        <v>18688</v>
      </c>
      <c r="AC25" s="26" t="n">
        <f aca="false">IF(AB25&lt;0,0,(ROUNDDOWN(AB25,0)))</f>
        <v>18688</v>
      </c>
      <c r="AD25" s="24" t="n">
        <f aca="false">($E$1*M25)*((($B$2-$A25)+1)/(($B$2-$B$1+1)))</f>
        <v>1724.52459016393</v>
      </c>
      <c r="AE25" s="26" t="n">
        <f aca="false">ROUNDDOWN(AD25,0)</f>
        <v>1724</v>
      </c>
      <c r="AF25" s="24" t="n">
        <f aca="false">($G$1*AH25)</f>
        <v>5304</v>
      </c>
      <c r="AG25" s="26" t="n">
        <f aca="false">ROUNDDOWN(AF25,0)</f>
        <v>5304</v>
      </c>
      <c r="AH25" s="25" t="n">
        <f aca="false">IF((ISBLANK(N25)),M25,N25)</f>
        <v>0.24</v>
      </c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.75" hidden="false" customHeight="false" outlineLevel="0" collapsed="false">
      <c r="A26" s="18" t="n">
        <v>42370</v>
      </c>
      <c r="B26" s="19" t="n">
        <v>41275</v>
      </c>
      <c r="C26" s="20" t="n">
        <v>22987</v>
      </c>
      <c r="D26" s="20" t="n">
        <v>0</v>
      </c>
      <c r="E26" s="20" t="n">
        <v>30</v>
      </c>
      <c r="F26" s="21" t="s">
        <v>39</v>
      </c>
      <c r="G26" s="22" t="s">
        <v>40</v>
      </c>
      <c r="H26" s="23" t="n">
        <v>150</v>
      </c>
      <c r="I26" s="22" t="s">
        <v>41</v>
      </c>
      <c r="J26" s="22" t="s">
        <v>42</v>
      </c>
      <c r="K26" s="0"/>
      <c r="L26" s="24" t="n">
        <f aca="false">IF(D26&gt;$E$3,$E$3,D26)</f>
        <v>0</v>
      </c>
      <c r="M26" s="37" t="n">
        <v>0.25</v>
      </c>
      <c r="N26" s="37"/>
      <c r="O26" s="38" t="n">
        <f aca="false">E26*(($B$2-$B$1+1)/7)</f>
        <v>1568.57142857143</v>
      </c>
      <c r="P26" s="24" t="n">
        <f aca="false">O26*((($B$2-A26)+1)/(($B$2-$B$1)+1))</f>
        <v>411.428571428571</v>
      </c>
      <c r="Q26" s="26" t="n">
        <f aca="false">ROUNDUP(P26,0)</f>
        <v>412</v>
      </c>
      <c r="R26" s="24" t="n">
        <f aca="false">E26*(($B$4-$B$3+1)/7)</f>
        <v>1564.28571428571</v>
      </c>
      <c r="S26" s="26" t="n">
        <f aca="false">ROUNDUP(R26,0)</f>
        <v>1565</v>
      </c>
      <c r="T26" s="27" t="n">
        <f aca="false">($C26-$L26)*$M26</f>
        <v>5746.75</v>
      </c>
      <c r="U26" s="27" t="n">
        <f aca="false">ROUNDDOWN(T26,0)</f>
        <v>5746</v>
      </c>
      <c r="V26" s="27" t="n">
        <f aca="false">U26*(($A26-$B$1))/(($B$2-$B$1+1))</f>
        <v>4238.85245901639</v>
      </c>
      <c r="W26" s="27" t="n">
        <f aca="false">ROUNDUP(V26,0)</f>
        <v>4239</v>
      </c>
      <c r="X26" s="27" t="n">
        <f aca="false">U26-W26-Q26</f>
        <v>1095</v>
      </c>
      <c r="Y26" s="26" t="n">
        <f aca="false">IF(X26&lt;0,0,(ROUNDDOWN(X26,0)))</f>
        <v>1095</v>
      </c>
      <c r="Z26" s="27" t="n">
        <f aca="false">((($C26-$L26)*AH26))</f>
        <v>5746.75</v>
      </c>
      <c r="AA26" s="27" t="n">
        <f aca="false">ROUNDDOWN(Z26,0)</f>
        <v>5746</v>
      </c>
      <c r="AB26" s="27" t="n">
        <f aca="false">AA26-S26</f>
        <v>4181</v>
      </c>
      <c r="AC26" s="26" t="n">
        <f aca="false">IF(AB26&lt;0,0,(ROUNDDOWN(AB26,0)))</f>
        <v>4181</v>
      </c>
      <c r="AD26" s="24" t="n">
        <f aca="false">($E$1*M26)*((($B$2-$A26)+1)/(($B$2-$B$1+1)))</f>
        <v>1449.18032786885</v>
      </c>
      <c r="AE26" s="26" t="n">
        <f aca="false">ROUNDDOWN(AD26,0)</f>
        <v>1449</v>
      </c>
      <c r="AF26" s="24" t="n">
        <f aca="false">($G$1*AH26)</f>
        <v>5525</v>
      </c>
      <c r="AG26" s="26" t="n">
        <f aca="false">ROUNDDOWN(AF26,0)</f>
        <v>5525</v>
      </c>
      <c r="AH26" s="25" t="n">
        <f aca="false">IF((ISBLANK(N26)),M26,N26)</f>
        <v>0.25</v>
      </c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.75" hidden="false" customHeight="false" outlineLevel="0" collapsed="false">
      <c r="A27" s="18" t="n">
        <v>42100</v>
      </c>
      <c r="B27" s="19" t="n">
        <v>40923</v>
      </c>
      <c r="C27" s="20" t="n">
        <v>14675</v>
      </c>
      <c r="D27" s="20" t="n">
        <v>0</v>
      </c>
      <c r="E27" s="20" t="n">
        <v>100</v>
      </c>
      <c r="F27" s="21" t="s">
        <v>43</v>
      </c>
      <c r="G27" s="22" t="s">
        <v>40</v>
      </c>
      <c r="H27" s="23" t="n">
        <v>155</v>
      </c>
      <c r="I27" s="22" t="s">
        <v>41</v>
      </c>
      <c r="J27" s="22" t="s">
        <v>42</v>
      </c>
      <c r="K27" s="0"/>
      <c r="L27" s="24" t="n">
        <f aca="false">IF(D27&gt;$E$3,$E$3,D27)</f>
        <v>0</v>
      </c>
      <c r="M27" s="37" t="n">
        <v>0.26</v>
      </c>
      <c r="N27" s="37"/>
      <c r="O27" s="38" t="n">
        <f aca="false">E27*12</f>
        <v>1200</v>
      </c>
      <c r="P27" s="24" t="n">
        <f aca="false">O27*((($B$2-A27)+1)/(($B$2-$B$1)+1))</f>
        <v>1200</v>
      </c>
      <c r="Q27" s="26" t="n">
        <f aca="false">ROUNDUP(P27,0)</f>
        <v>1200</v>
      </c>
      <c r="R27" s="24" t="n">
        <f aca="false">E27*12</f>
        <v>1200</v>
      </c>
      <c r="S27" s="26" t="n">
        <f aca="false">ROUNDUP(R27,0)</f>
        <v>1200</v>
      </c>
      <c r="T27" s="27" t="n">
        <f aca="false">($C27-$L27)*$M27</f>
        <v>3815.5</v>
      </c>
      <c r="U27" s="27" t="n">
        <f aca="false">ROUNDDOWN(T27,0)</f>
        <v>3815</v>
      </c>
      <c r="V27" s="27" t="n">
        <f aca="false">U27*(($A27-$B$1))/(($B$2-$B$1+1))</f>
        <v>0</v>
      </c>
      <c r="W27" s="27" t="n">
        <f aca="false">ROUNDUP(V27,0)</f>
        <v>0</v>
      </c>
      <c r="X27" s="27" t="n">
        <f aca="false">U27-W27-Q27</f>
        <v>2615</v>
      </c>
      <c r="Y27" s="26" t="n">
        <f aca="false">IF(X27&lt;0,0,(ROUNDDOWN(X27,0)))</f>
        <v>2615</v>
      </c>
      <c r="Z27" s="27" t="n">
        <f aca="false">((($C27-$L27)*AH27))</f>
        <v>3815.5</v>
      </c>
      <c r="AA27" s="27" t="n">
        <f aca="false">ROUNDDOWN(Z27,0)</f>
        <v>3815</v>
      </c>
      <c r="AB27" s="27" t="n">
        <f aca="false">AA27-S27</f>
        <v>2615</v>
      </c>
      <c r="AC27" s="26" t="n">
        <f aca="false">IF(AB27&lt;0,0,(ROUNDDOWN(AB27,0)))</f>
        <v>2615</v>
      </c>
      <c r="AD27" s="24" t="n">
        <f aca="false">($E$1*M27)*((($B$2-$A27)+1)/(($B$2-$B$1+1)))</f>
        <v>5746</v>
      </c>
      <c r="AE27" s="26" t="n">
        <f aca="false">ROUNDDOWN(AD27,0)</f>
        <v>5746</v>
      </c>
      <c r="AF27" s="24" t="n">
        <f aca="false">($G$1*AH27)</f>
        <v>5746</v>
      </c>
      <c r="AG27" s="26" t="n">
        <f aca="false">ROUNDDOWN(AF27,0)</f>
        <v>5746</v>
      </c>
      <c r="AH27" s="25" t="n">
        <f aca="false">IF((ISBLANK(N27)),M27,N27)</f>
        <v>0.26</v>
      </c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.75" hidden="false" customHeight="false" outlineLevel="0" collapsed="false">
      <c r="A28" s="18" t="n">
        <v>42126</v>
      </c>
      <c r="B28" s="19" t="n">
        <v>40854</v>
      </c>
      <c r="C28" s="20" t="n">
        <v>25446</v>
      </c>
      <c r="D28" s="20" t="n">
        <v>0</v>
      </c>
      <c r="E28" s="20" t="n">
        <v>0</v>
      </c>
      <c r="F28" s="21" t="s">
        <v>43</v>
      </c>
      <c r="G28" s="22" t="s">
        <v>40</v>
      </c>
      <c r="H28" s="23" t="n">
        <v>160</v>
      </c>
      <c r="I28" s="22" t="s">
        <v>44</v>
      </c>
      <c r="J28" s="22" t="s">
        <v>42</v>
      </c>
      <c r="K28" s="0"/>
      <c r="L28" s="24" t="n">
        <f aca="false">IF(D28&gt;$E$3,$E$3,D28)</f>
        <v>0</v>
      </c>
      <c r="M28" s="37" t="n">
        <v>0.27</v>
      </c>
      <c r="N28" s="37"/>
      <c r="O28" s="38" t="n">
        <f aca="false">E28*12</f>
        <v>0</v>
      </c>
      <c r="P28" s="24" t="n">
        <f aca="false">O28*((($B$2-A28)+1)/(($B$2-$B$1)+1))</f>
        <v>0</v>
      </c>
      <c r="Q28" s="26" t="n">
        <f aca="false">ROUNDUP(P28,0)</f>
        <v>0</v>
      </c>
      <c r="R28" s="24" t="n">
        <f aca="false">E28*12</f>
        <v>0</v>
      </c>
      <c r="S28" s="26" t="n">
        <f aca="false">ROUNDUP(R28,0)</f>
        <v>0</v>
      </c>
      <c r="T28" s="27" t="n">
        <f aca="false">($C28-$L28)*$M28</f>
        <v>6870.42</v>
      </c>
      <c r="U28" s="27" t="n">
        <f aca="false">ROUNDDOWN(T28,0)</f>
        <v>6870</v>
      </c>
      <c r="V28" s="27" t="n">
        <f aca="false">U28*(($A28-$B$1))/(($B$2-$B$1+1))</f>
        <v>488.032786885246</v>
      </c>
      <c r="W28" s="27" t="n">
        <f aca="false">ROUNDUP(V28,0)</f>
        <v>489</v>
      </c>
      <c r="X28" s="27" t="n">
        <f aca="false">U28-W28-Q28</f>
        <v>6381</v>
      </c>
      <c r="Y28" s="26" t="n">
        <f aca="false">IF(X28&lt;0,0,(ROUNDDOWN(X28,0)))</f>
        <v>6381</v>
      </c>
      <c r="Z28" s="27" t="n">
        <f aca="false">((($C28-$L28)*AH28))</f>
        <v>6870.42</v>
      </c>
      <c r="AA28" s="27" t="n">
        <f aca="false">ROUNDDOWN(Z28,0)</f>
        <v>6870</v>
      </c>
      <c r="AB28" s="27" t="n">
        <f aca="false">AA28-S28</f>
        <v>6870</v>
      </c>
      <c r="AC28" s="26" t="n">
        <f aca="false">IF(AB28&lt;0,0,(ROUNDDOWN(AB28,0)))</f>
        <v>6870</v>
      </c>
      <c r="AD28" s="24" t="n">
        <f aca="false">($E$1*M28)*((($B$2-$A28)+1)/(($B$2-$B$1+1)))</f>
        <v>5543.11475409836</v>
      </c>
      <c r="AE28" s="26" t="n">
        <f aca="false">ROUNDDOWN(AD28,0)</f>
        <v>5543</v>
      </c>
      <c r="AF28" s="24" t="n">
        <f aca="false">($G$1*AH28)</f>
        <v>5967</v>
      </c>
      <c r="AG28" s="26" t="n">
        <f aca="false">ROUNDDOWN(AF28,0)</f>
        <v>5967</v>
      </c>
      <c r="AH28" s="25" t="n">
        <f aca="false">IF((ISBLANK(N28)),M28,N28)</f>
        <v>0.27</v>
      </c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.75" hidden="false" customHeight="false" outlineLevel="0" collapsed="false">
      <c r="A29" s="18" t="n">
        <v>42158</v>
      </c>
      <c r="B29" s="19" t="n">
        <v>35796</v>
      </c>
      <c r="C29" s="20" t="n">
        <v>33656</v>
      </c>
      <c r="D29" s="20" t="n">
        <v>99</v>
      </c>
      <c r="E29" s="20" t="n">
        <v>15</v>
      </c>
      <c r="F29" s="21" t="s">
        <v>43</v>
      </c>
      <c r="G29" s="22" t="s">
        <v>40</v>
      </c>
      <c r="H29" s="23" t="n">
        <v>165</v>
      </c>
      <c r="I29" s="22" t="s">
        <v>44</v>
      </c>
      <c r="J29" s="22" t="s">
        <v>42</v>
      </c>
      <c r="K29" s="0"/>
      <c r="L29" s="24" t="n">
        <f aca="false">IF(D29&gt;$E$3,$E$3,D29)</f>
        <v>99</v>
      </c>
      <c r="M29" s="37" t="n">
        <v>0.28</v>
      </c>
      <c r="N29" s="37"/>
      <c r="O29" s="38" t="n">
        <f aca="false">E29*12</f>
        <v>180</v>
      </c>
      <c r="P29" s="24" t="n">
        <f aca="false">O29*((($B$2-A29)+1)/(($B$2-$B$1)+1))</f>
        <v>151.475409836066</v>
      </c>
      <c r="Q29" s="26" t="n">
        <f aca="false">ROUNDUP(P29,0)</f>
        <v>152</v>
      </c>
      <c r="R29" s="24" t="n">
        <f aca="false">E29*12</f>
        <v>180</v>
      </c>
      <c r="S29" s="26" t="n">
        <f aca="false">ROUNDUP(R29,0)</f>
        <v>180</v>
      </c>
      <c r="T29" s="27" t="n">
        <f aca="false">($C29-$L29)*$M29</f>
        <v>9395.96</v>
      </c>
      <c r="U29" s="27" t="n">
        <f aca="false">ROUNDDOWN(T29,0)</f>
        <v>9395</v>
      </c>
      <c r="V29" s="27" t="n">
        <f aca="false">U29*(($A29-$B$1))/(($B$2-$B$1+1))</f>
        <v>1488.82513661202</v>
      </c>
      <c r="W29" s="27" t="n">
        <f aca="false">ROUNDUP(V29,0)</f>
        <v>1489</v>
      </c>
      <c r="X29" s="27" t="n">
        <f aca="false">U29-W29-Q29</f>
        <v>7754</v>
      </c>
      <c r="Y29" s="26" t="n">
        <f aca="false">IF(X29&lt;0,0,(ROUNDDOWN(X29,0)))</f>
        <v>7754</v>
      </c>
      <c r="Z29" s="27" t="n">
        <f aca="false">((($C29-$L29)*AH29))</f>
        <v>9395.96</v>
      </c>
      <c r="AA29" s="27" t="n">
        <f aca="false">ROUNDDOWN(Z29,0)</f>
        <v>9395</v>
      </c>
      <c r="AB29" s="27" t="n">
        <f aca="false">AA29-S29</f>
        <v>9215</v>
      </c>
      <c r="AC29" s="26" t="n">
        <f aca="false">IF(AB29&lt;0,0,(ROUNDDOWN(AB29,0)))</f>
        <v>9215</v>
      </c>
      <c r="AD29" s="24" t="n">
        <f aca="false">($E$1*M29)*((($B$2-$A29)+1)/(($B$2-$B$1+1)))</f>
        <v>5207.38797814208</v>
      </c>
      <c r="AE29" s="26" t="n">
        <f aca="false">ROUNDDOWN(AD29,0)</f>
        <v>5207</v>
      </c>
      <c r="AF29" s="24" t="n">
        <f aca="false">($G$1*AH29)</f>
        <v>6188</v>
      </c>
      <c r="AG29" s="26" t="n">
        <f aca="false">ROUNDDOWN(AF29,0)</f>
        <v>6188</v>
      </c>
      <c r="AH29" s="25" t="n">
        <f aca="false">IF((ISBLANK(N29)),M29,N29)</f>
        <v>0.28</v>
      </c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.75" hidden="false" customHeight="false" outlineLevel="0" collapsed="false">
      <c r="A30" s="18" t="n">
        <v>42189</v>
      </c>
      <c r="B30" s="28" t="n">
        <v>35797</v>
      </c>
      <c r="C30" s="20" t="n">
        <v>71222</v>
      </c>
      <c r="D30" s="20" t="n">
        <v>285</v>
      </c>
      <c r="E30" s="20" t="n">
        <v>0</v>
      </c>
      <c r="F30" s="21" t="s">
        <v>43</v>
      </c>
      <c r="G30" s="22" t="s">
        <v>40</v>
      </c>
      <c r="H30" s="23" t="n">
        <v>170</v>
      </c>
      <c r="I30" s="22" t="s">
        <v>44</v>
      </c>
      <c r="J30" s="22" t="s">
        <v>42</v>
      </c>
      <c r="K30" s="0"/>
      <c r="L30" s="24" t="n">
        <f aca="false">IF(D30&gt;$E$3,$E$3,D30)</f>
        <v>285</v>
      </c>
      <c r="M30" s="37" t="n">
        <v>0.29</v>
      </c>
      <c r="N30" s="37"/>
      <c r="O30" s="38" t="n">
        <f aca="false">E30*12</f>
        <v>0</v>
      </c>
      <c r="P30" s="24" t="n">
        <f aca="false">O30*((($B$2-A30)+1)/(($B$2-$B$1)+1))</f>
        <v>0</v>
      </c>
      <c r="Q30" s="26" t="n">
        <f aca="false">ROUNDUP(P30,0)</f>
        <v>0</v>
      </c>
      <c r="R30" s="24" t="n">
        <f aca="false">E30*12</f>
        <v>0</v>
      </c>
      <c r="S30" s="26" t="n">
        <f aca="false">ROUNDUP(R30,0)</f>
        <v>0</v>
      </c>
      <c r="T30" s="27" t="n">
        <f aca="false">($C30-$L30)*$M30</f>
        <v>20571.73</v>
      </c>
      <c r="U30" s="27" t="n">
        <f aca="false">ROUNDDOWN(T30,0)</f>
        <v>20571</v>
      </c>
      <c r="V30" s="27" t="n">
        <f aca="false">U30*(($A30-$B$1))/(($B$2-$B$1+1))</f>
        <v>5002.23770491803</v>
      </c>
      <c r="W30" s="27" t="n">
        <f aca="false">ROUNDUP(V30,0)</f>
        <v>5003</v>
      </c>
      <c r="X30" s="27" t="n">
        <f aca="false">U30-W30-Q30</f>
        <v>15568</v>
      </c>
      <c r="Y30" s="26" t="n">
        <f aca="false">IF(X30&lt;0,0,(ROUNDDOWN(X30,0)))</f>
        <v>15568</v>
      </c>
      <c r="Z30" s="27" t="n">
        <f aca="false">((($C30-$L30)*AH30))</f>
        <v>20571.73</v>
      </c>
      <c r="AA30" s="27" t="n">
        <f aca="false">ROUNDDOWN(Z30,0)</f>
        <v>20571</v>
      </c>
      <c r="AB30" s="27" t="n">
        <f aca="false">AA30-S30</f>
        <v>20571</v>
      </c>
      <c r="AC30" s="26" t="n">
        <f aca="false">IF(AB30&lt;0,0,(ROUNDDOWN(AB30,0)))</f>
        <v>20571</v>
      </c>
      <c r="AD30" s="24" t="n">
        <f aca="false">($E$1*M30)*((($B$2-$A30)+1)/(($B$2-$B$1+1)))</f>
        <v>4850.52732240437</v>
      </c>
      <c r="AE30" s="26" t="n">
        <f aca="false">ROUNDDOWN(AD30,0)</f>
        <v>4850</v>
      </c>
      <c r="AF30" s="24" t="n">
        <f aca="false">($G$1*AH30)</f>
        <v>6409</v>
      </c>
      <c r="AG30" s="26" t="n">
        <f aca="false">ROUNDDOWN(AF30,0)</f>
        <v>6409</v>
      </c>
      <c r="AH30" s="25" t="n">
        <f aca="false">IF((ISBLANK(N30)),M30,N30)</f>
        <v>0.29</v>
      </c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.75" hidden="false" customHeight="false" outlineLevel="0" collapsed="false">
      <c r="A31" s="18" t="n">
        <v>42221</v>
      </c>
      <c r="B31" s="28" t="n">
        <v>36161</v>
      </c>
      <c r="C31" s="20" t="n">
        <v>15872</v>
      </c>
      <c r="D31" s="20" t="n">
        <v>0</v>
      </c>
      <c r="E31" s="20" t="n">
        <v>77</v>
      </c>
      <c r="F31" s="21" t="s">
        <v>43</v>
      </c>
      <c r="G31" s="22" t="s">
        <v>40</v>
      </c>
      <c r="H31" s="23" t="n">
        <v>175</v>
      </c>
      <c r="I31" s="22" t="s">
        <v>44</v>
      </c>
      <c r="J31" s="22" t="s">
        <v>42</v>
      </c>
      <c r="K31" s="0"/>
      <c r="L31" s="24" t="n">
        <f aca="false">IF(D31&gt;$E$3,$E$3,D31)</f>
        <v>0</v>
      </c>
      <c r="M31" s="37" t="n">
        <v>0.3</v>
      </c>
      <c r="N31" s="37"/>
      <c r="O31" s="38" t="n">
        <f aca="false">E31*12</f>
        <v>924</v>
      </c>
      <c r="P31" s="24" t="n">
        <f aca="false">O31*((($B$2-A31)+1)/(($B$2-$B$1)+1))</f>
        <v>618.524590163934</v>
      </c>
      <c r="Q31" s="26" t="n">
        <f aca="false">ROUNDUP(P31,0)</f>
        <v>619</v>
      </c>
      <c r="R31" s="24" t="n">
        <f aca="false">E31*12</f>
        <v>924</v>
      </c>
      <c r="S31" s="26" t="n">
        <f aca="false">ROUNDUP(R31,0)</f>
        <v>924</v>
      </c>
      <c r="T31" s="27" t="n">
        <f aca="false">($C31-$L31)*$M31</f>
        <v>4761.6</v>
      </c>
      <c r="U31" s="27" t="n">
        <f aca="false">ROUNDDOWN(T31,0)</f>
        <v>4761</v>
      </c>
      <c r="V31" s="27" t="n">
        <f aca="false">U31*(($A31-$B$1))/(($B$2-$B$1+1))</f>
        <v>1573.99180327869</v>
      </c>
      <c r="W31" s="27" t="n">
        <f aca="false">ROUNDUP(V31,0)</f>
        <v>1574</v>
      </c>
      <c r="X31" s="27" t="n">
        <f aca="false">U31-W31-Q31</f>
        <v>2568</v>
      </c>
      <c r="Y31" s="26" t="n">
        <f aca="false">IF(X31&lt;0,0,(ROUNDDOWN(X31,0)))</f>
        <v>2568</v>
      </c>
      <c r="Z31" s="27" t="n">
        <f aca="false">((($C31-$L31)*AH31))</f>
        <v>4761.6</v>
      </c>
      <c r="AA31" s="27" t="n">
        <f aca="false">ROUNDDOWN(Z31,0)</f>
        <v>4761</v>
      </c>
      <c r="AB31" s="27" t="n">
        <f aca="false">AA31-S31</f>
        <v>3837</v>
      </c>
      <c r="AC31" s="26" t="n">
        <f aca="false">IF(AB31&lt;0,0,(ROUNDDOWN(AB31,0)))</f>
        <v>3837</v>
      </c>
      <c r="AD31" s="24" t="n">
        <f aca="false">($E$1*M31)*((($B$2-$A31)+1)/(($B$2-$B$1+1)))</f>
        <v>4438.11475409836</v>
      </c>
      <c r="AE31" s="26" t="n">
        <f aca="false">ROUNDDOWN(AD31,0)</f>
        <v>4438</v>
      </c>
      <c r="AF31" s="24" t="n">
        <f aca="false">($G$1*AH31)</f>
        <v>6630</v>
      </c>
      <c r="AG31" s="26" t="n">
        <f aca="false">ROUNDDOWN(AF31,0)</f>
        <v>6630</v>
      </c>
      <c r="AH31" s="25" t="n">
        <f aca="false">IF((ISBLANK(N31)),M31,N31)</f>
        <v>0.3</v>
      </c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.75" hidden="false" customHeight="false" outlineLevel="0" collapsed="false">
      <c r="A32" s="18" t="n">
        <v>42253</v>
      </c>
      <c r="B32" s="19" t="n">
        <v>40923</v>
      </c>
      <c r="C32" s="20" t="n">
        <v>34987</v>
      </c>
      <c r="D32" s="20" t="n">
        <v>117</v>
      </c>
      <c r="E32" s="20" t="n">
        <v>50</v>
      </c>
      <c r="F32" s="21" t="s">
        <v>43</v>
      </c>
      <c r="G32" s="22" t="s">
        <v>40</v>
      </c>
      <c r="H32" s="23" t="n">
        <v>180</v>
      </c>
      <c r="I32" s="22" t="s">
        <v>44</v>
      </c>
      <c r="J32" s="22" t="s">
        <v>42</v>
      </c>
      <c r="K32" s="0"/>
      <c r="L32" s="24" t="n">
        <f aca="false">IF(D32&gt;$E$3,$E$3,D32)</f>
        <v>117</v>
      </c>
      <c r="M32" s="37" t="n">
        <v>0.31</v>
      </c>
      <c r="N32" s="37"/>
      <c r="O32" s="38" t="n">
        <f aca="false">E32*12</f>
        <v>600</v>
      </c>
      <c r="P32" s="24" t="n">
        <f aca="false">O32*((($B$2-A32)+1)/(($B$2-$B$1)+1))</f>
        <v>349.180327868852</v>
      </c>
      <c r="Q32" s="26" t="n">
        <f aca="false">ROUNDUP(P32,0)</f>
        <v>350</v>
      </c>
      <c r="R32" s="24" t="n">
        <f aca="false">E32*12</f>
        <v>600</v>
      </c>
      <c r="S32" s="26" t="n">
        <f aca="false">ROUNDUP(R32,0)</f>
        <v>600</v>
      </c>
      <c r="T32" s="27" t="n">
        <f aca="false">($C32-$L32)*$M32</f>
        <v>10809.7</v>
      </c>
      <c r="U32" s="27" t="n">
        <f aca="false">ROUNDDOWN(T32,0)</f>
        <v>10809</v>
      </c>
      <c r="V32" s="27" t="n">
        <f aca="false">U32*(($A32-$B$1))/(($B$2-$B$1+1))</f>
        <v>4518.51639344262</v>
      </c>
      <c r="W32" s="27" t="n">
        <f aca="false">ROUNDUP(V32,0)</f>
        <v>4519</v>
      </c>
      <c r="X32" s="27" t="n">
        <f aca="false">U32-W32-Q32</f>
        <v>5940</v>
      </c>
      <c r="Y32" s="26" t="n">
        <f aca="false">IF(X32&lt;0,0,(ROUNDDOWN(X32,0)))</f>
        <v>5940</v>
      </c>
      <c r="Z32" s="27" t="n">
        <f aca="false">((($C32-$L32)*AH32))</f>
        <v>10809.7</v>
      </c>
      <c r="AA32" s="27" t="n">
        <f aca="false">ROUNDDOWN(Z32,0)</f>
        <v>10809</v>
      </c>
      <c r="AB32" s="27" t="n">
        <f aca="false">AA32-S32</f>
        <v>10209</v>
      </c>
      <c r="AC32" s="26" t="n">
        <f aca="false">IF(AB32&lt;0,0,(ROUNDDOWN(AB32,0)))</f>
        <v>10209</v>
      </c>
      <c r="AD32" s="24" t="n">
        <f aca="false">($E$1*M32)*((($B$2-$A32)+1)/(($B$2-$B$1+1)))</f>
        <v>3987.05737704918</v>
      </c>
      <c r="AE32" s="26" t="n">
        <f aca="false">ROUNDDOWN(AD32,0)</f>
        <v>3987</v>
      </c>
      <c r="AF32" s="24" t="n">
        <f aca="false">($G$1*AH32)</f>
        <v>6851</v>
      </c>
      <c r="AG32" s="26" t="n">
        <f aca="false">ROUNDDOWN(AF32,0)</f>
        <v>6851</v>
      </c>
      <c r="AH32" s="25" t="n">
        <f aca="false">IF((ISBLANK(N32)),M32,N32)</f>
        <v>0.31</v>
      </c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.75" hidden="false" customHeight="false" outlineLevel="0" collapsed="false">
      <c r="A33" s="18" t="n">
        <v>42284</v>
      </c>
      <c r="B33" s="19" t="n">
        <v>40854</v>
      </c>
      <c r="C33" s="20" t="n">
        <v>18465</v>
      </c>
      <c r="D33" s="20" t="n">
        <v>0</v>
      </c>
      <c r="E33" s="20" t="n">
        <v>90</v>
      </c>
      <c r="F33" s="21" t="s">
        <v>43</v>
      </c>
      <c r="G33" s="22" t="s">
        <v>40</v>
      </c>
      <c r="H33" s="23" t="n">
        <v>185</v>
      </c>
      <c r="I33" s="22" t="s">
        <v>45</v>
      </c>
      <c r="J33" s="22" t="s">
        <v>42</v>
      </c>
      <c r="K33" s="0"/>
      <c r="L33" s="24" t="n">
        <f aca="false">IF(D33&gt;$E$3,$E$3,D33)</f>
        <v>0</v>
      </c>
      <c r="M33" s="37" t="n">
        <v>0.32</v>
      </c>
      <c r="N33" s="37"/>
      <c r="O33" s="38" t="n">
        <f aca="false">E33*12</f>
        <v>1080</v>
      </c>
      <c r="P33" s="24" t="n">
        <f aca="false">O33*((($B$2-A33)+1)/(($B$2-$B$1)+1))</f>
        <v>537.049180327869</v>
      </c>
      <c r="Q33" s="26" t="n">
        <f aca="false">ROUNDUP(P33,0)</f>
        <v>538</v>
      </c>
      <c r="R33" s="24" t="n">
        <f aca="false">E33*12</f>
        <v>1080</v>
      </c>
      <c r="S33" s="26" t="n">
        <f aca="false">ROUNDUP(R33,0)</f>
        <v>1080</v>
      </c>
      <c r="T33" s="27" t="n">
        <f aca="false">($C33-$L33)*$M33</f>
        <v>5908.8</v>
      </c>
      <c r="U33" s="27" t="n">
        <f aca="false">ROUNDDOWN(T33,0)</f>
        <v>5908</v>
      </c>
      <c r="V33" s="27" t="n">
        <f aca="false">U33*(($A33-$B$1))/(($B$2-$B$1+1))</f>
        <v>2970.14207650273</v>
      </c>
      <c r="W33" s="27" t="n">
        <f aca="false">ROUNDUP(V33,0)</f>
        <v>2971</v>
      </c>
      <c r="X33" s="27" t="n">
        <f aca="false">U33-W33-Q33</f>
        <v>2399</v>
      </c>
      <c r="Y33" s="26" t="n">
        <f aca="false">IF(X33&lt;0,0,(ROUNDDOWN(X33,0)))</f>
        <v>2399</v>
      </c>
      <c r="Z33" s="27" t="n">
        <f aca="false">((($C33-$L33)*AH33))</f>
        <v>5908.8</v>
      </c>
      <c r="AA33" s="27" t="n">
        <f aca="false">ROUNDDOWN(Z33,0)</f>
        <v>5908</v>
      </c>
      <c r="AB33" s="27" t="n">
        <f aca="false">AA33-S33</f>
        <v>4828</v>
      </c>
      <c r="AC33" s="26" t="n">
        <f aca="false">IF(AB33&lt;0,0,(ROUNDDOWN(AB33,0)))</f>
        <v>4828</v>
      </c>
      <c r="AD33" s="24" t="n">
        <f aca="false">($E$1*M33)*((($B$2-$A33)+1)/(($B$2-$B$1+1)))</f>
        <v>3516.67759562842</v>
      </c>
      <c r="AE33" s="26" t="n">
        <f aca="false">ROUNDDOWN(AD33,0)</f>
        <v>3516</v>
      </c>
      <c r="AF33" s="24" t="n">
        <f aca="false">($G$1*AH33)</f>
        <v>7072</v>
      </c>
      <c r="AG33" s="26" t="n">
        <f aca="false">ROUNDDOWN(AF33,0)</f>
        <v>7072</v>
      </c>
      <c r="AH33" s="25" t="n">
        <f aca="false">IF((ISBLANK(N33)),M33,N33)</f>
        <v>0.32</v>
      </c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.75" hidden="false" customHeight="false" outlineLevel="0" collapsed="false">
      <c r="A34" s="18" t="n">
        <v>42316</v>
      </c>
      <c r="B34" s="19" t="n">
        <v>35796</v>
      </c>
      <c r="C34" s="20" t="n">
        <v>85674</v>
      </c>
      <c r="D34" s="20" t="n">
        <v>11500</v>
      </c>
      <c r="E34" s="20" t="n">
        <v>0</v>
      </c>
      <c r="F34" s="21" t="s">
        <v>43</v>
      </c>
      <c r="G34" s="22" t="s">
        <v>40</v>
      </c>
      <c r="H34" s="23" t="n">
        <v>190</v>
      </c>
      <c r="I34" s="22" t="s">
        <v>45</v>
      </c>
      <c r="J34" s="22" t="s">
        <v>42</v>
      </c>
      <c r="K34" s="0"/>
      <c r="L34" s="24" t="n">
        <f aca="false">IF(D34&gt;$E$3,$E$3,D34)</f>
        <v>5000</v>
      </c>
      <c r="M34" s="37" t="n">
        <v>0.33</v>
      </c>
      <c r="N34" s="37"/>
      <c r="O34" s="38" t="n">
        <f aca="false">E34*12</f>
        <v>0</v>
      </c>
      <c r="P34" s="24" t="n">
        <f aca="false">O34*((($B$2-A34)+1)/(($B$2-$B$1)+1))</f>
        <v>0</v>
      </c>
      <c r="Q34" s="26" t="n">
        <f aca="false">ROUNDUP(P34,0)</f>
        <v>0</v>
      </c>
      <c r="R34" s="24" t="n">
        <f aca="false">E34*12</f>
        <v>0</v>
      </c>
      <c r="S34" s="26" t="n">
        <f aca="false">ROUNDUP(R34,0)</f>
        <v>0</v>
      </c>
      <c r="T34" s="27" t="n">
        <f aca="false">($C34-$L34)*$M34</f>
        <v>26622.42</v>
      </c>
      <c r="U34" s="27" t="n">
        <f aca="false">ROUNDDOWN(T34,0)</f>
        <v>26622</v>
      </c>
      <c r="V34" s="27" t="n">
        <f aca="false">U34*(($A34-$B$1))/(($B$2-$B$1+1))</f>
        <v>15711.3442622951</v>
      </c>
      <c r="W34" s="27" t="n">
        <f aca="false">ROUNDUP(V34,0)</f>
        <v>15712</v>
      </c>
      <c r="X34" s="27" t="n">
        <f aca="false">U34-W34-Q34</f>
        <v>10910</v>
      </c>
      <c r="Y34" s="26" t="n">
        <f aca="false">IF(X34&lt;0,0,(ROUNDDOWN(X34,0)))</f>
        <v>10910</v>
      </c>
      <c r="Z34" s="27" t="n">
        <f aca="false">((($C34-$L34)*AH34))</f>
        <v>26622.42</v>
      </c>
      <c r="AA34" s="27" t="n">
        <f aca="false">ROUNDDOWN(Z34,0)</f>
        <v>26622</v>
      </c>
      <c r="AB34" s="27" t="n">
        <f aca="false">AA34-S34</f>
        <v>26622</v>
      </c>
      <c r="AC34" s="26" t="n">
        <f aca="false">IF(AB34&lt;0,0,(ROUNDDOWN(AB34,0)))</f>
        <v>26622</v>
      </c>
      <c r="AD34" s="24" t="n">
        <f aca="false">($E$1*M34)*((($B$2-$A34)+1)/(($B$2-$B$1+1)))</f>
        <v>2988.93442622951</v>
      </c>
      <c r="AE34" s="26" t="n">
        <f aca="false">ROUNDDOWN(AD34,0)</f>
        <v>2988</v>
      </c>
      <c r="AF34" s="24" t="n">
        <f aca="false">($G$1*AH34)</f>
        <v>7293</v>
      </c>
      <c r="AG34" s="26" t="n">
        <f aca="false">ROUNDDOWN(AF34,0)</f>
        <v>7293</v>
      </c>
      <c r="AH34" s="25" t="n">
        <f aca="false">IF((ISBLANK(N34)),M34,N34)</f>
        <v>0.33</v>
      </c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.75" hidden="false" customHeight="false" outlineLevel="0" collapsed="false">
      <c r="A35" s="18" t="n">
        <v>42347</v>
      </c>
      <c r="B35" s="28" t="n">
        <v>35797</v>
      </c>
      <c r="C35" s="20" t="n">
        <v>63546</v>
      </c>
      <c r="D35" s="20" t="n">
        <v>0</v>
      </c>
      <c r="E35" s="20" t="n">
        <v>200</v>
      </c>
      <c r="F35" s="21" t="s">
        <v>43</v>
      </c>
      <c r="G35" s="22" t="s">
        <v>40</v>
      </c>
      <c r="H35" s="23" t="n">
        <v>195</v>
      </c>
      <c r="I35" s="22" t="s">
        <v>45</v>
      </c>
      <c r="J35" s="22" t="s">
        <v>42</v>
      </c>
      <c r="K35" s="0"/>
      <c r="L35" s="24" t="n">
        <f aca="false">IF(D35&gt;$E$3,$E$3,D35)</f>
        <v>0</v>
      </c>
      <c r="M35" s="37" t="n">
        <v>0.34</v>
      </c>
      <c r="N35" s="37"/>
      <c r="O35" s="38" t="n">
        <f aca="false">E35*12</f>
        <v>2400</v>
      </c>
      <c r="P35" s="24" t="n">
        <f aca="false">O35*((($B$2-A35)+1)/(($B$2-$B$1)+1))</f>
        <v>780.327868852459</v>
      </c>
      <c r="Q35" s="26" t="n">
        <f aca="false">ROUNDUP(P35,0)</f>
        <v>781</v>
      </c>
      <c r="R35" s="24" t="n">
        <f aca="false">E35*12</f>
        <v>2400</v>
      </c>
      <c r="S35" s="26" t="n">
        <f aca="false">ROUNDUP(R35,0)</f>
        <v>2400</v>
      </c>
      <c r="T35" s="27" t="n">
        <f aca="false">($C35-$L35)*$M35</f>
        <v>21605.64</v>
      </c>
      <c r="U35" s="27" t="n">
        <f aca="false">ROUNDDOWN(T35,0)</f>
        <v>21605</v>
      </c>
      <c r="V35" s="27" t="n">
        <f aca="false">U35*(($A35-$B$1))/(($B$2-$B$1+1))</f>
        <v>14580.4234972678</v>
      </c>
      <c r="W35" s="27" t="n">
        <f aca="false">ROUNDUP(V35,0)</f>
        <v>14581</v>
      </c>
      <c r="X35" s="27" t="n">
        <f aca="false">U35-W35-Q35</f>
        <v>6243</v>
      </c>
      <c r="Y35" s="26" t="n">
        <f aca="false">IF(X35&lt;0,0,(ROUNDDOWN(X35,0)))</f>
        <v>6243</v>
      </c>
      <c r="Z35" s="27" t="n">
        <f aca="false">((($C35-$L35)*AH35))</f>
        <v>21605.64</v>
      </c>
      <c r="AA35" s="27" t="n">
        <f aca="false">ROUNDDOWN(Z35,0)</f>
        <v>21605</v>
      </c>
      <c r="AB35" s="27" t="n">
        <f aca="false">AA35-S35</f>
        <v>19205</v>
      </c>
      <c r="AC35" s="26" t="n">
        <f aca="false">IF(AB35&lt;0,0,(ROUNDDOWN(AB35,0)))</f>
        <v>19205</v>
      </c>
      <c r="AD35" s="24" t="n">
        <f aca="false">($E$1*M35)*((($B$2-$A35)+1)/(($B$2-$B$1+1)))</f>
        <v>2443.07650273224</v>
      </c>
      <c r="AE35" s="26" t="n">
        <f aca="false">ROUNDDOWN(AD35,0)</f>
        <v>2443</v>
      </c>
      <c r="AF35" s="24" t="n">
        <f aca="false">($G$1*AH35)</f>
        <v>7514</v>
      </c>
      <c r="AG35" s="26" t="n">
        <f aca="false">ROUNDDOWN(AF35,0)</f>
        <v>7514</v>
      </c>
      <c r="AH35" s="25" t="n">
        <f aca="false">IF((ISBLANK(N35)),M35,N35)</f>
        <v>0.34</v>
      </c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.75" hidden="false" customHeight="false" outlineLevel="0" collapsed="false">
      <c r="A36" s="18" t="n">
        <v>42379</v>
      </c>
      <c r="B36" s="28" t="n">
        <v>36161</v>
      </c>
      <c r="C36" s="20" t="n">
        <v>28000</v>
      </c>
      <c r="D36" s="20" t="n">
        <v>88</v>
      </c>
      <c r="E36" s="20" t="n">
        <v>0</v>
      </c>
      <c r="F36" s="21" t="s">
        <v>43</v>
      </c>
      <c r="G36" s="22" t="s">
        <v>40</v>
      </c>
      <c r="H36" s="23" t="n">
        <v>200</v>
      </c>
      <c r="I36" s="22" t="s">
        <v>45</v>
      </c>
      <c r="J36" s="22" t="s">
        <v>42</v>
      </c>
      <c r="K36" s="0"/>
      <c r="L36" s="24" t="n">
        <f aca="false">IF(D36&gt;$E$3,$E$3,D36)</f>
        <v>88</v>
      </c>
      <c r="M36" s="37" t="n">
        <v>0.35</v>
      </c>
      <c r="N36" s="37"/>
      <c r="O36" s="38" t="n">
        <f aca="false">E36*12</f>
        <v>0</v>
      </c>
      <c r="P36" s="24" t="n">
        <f aca="false">O36*((($B$2-A36)+1)/(($B$2-$B$1)+1))</f>
        <v>0</v>
      </c>
      <c r="Q36" s="26" t="n">
        <f aca="false">ROUNDUP(P36,0)</f>
        <v>0</v>
      </c>
      <c r="R36" s="24" t="n">
        <f aca="false">E36*12</f>
        <v>0</v>
      </c>
      <c r="S36" s="26" t="n">
        <f aca="false">ROUNDUP(R36,0)</f>
        <v>0</v>
      </c>
      <c r="T36" s="27" t="n">
        <f aca="false">($C36-$L36)*$M36</f>
        <v>9769.2</v>
      </c>
      <c r="U36" s="27" t="n">
        <f aca="false">ROUNDDOWN(T36,0)</f>
        <v>9769</v>
      </c>
      <c r="V36" s="27" t="n">
        <f aca="false">U36*(($A36-$B$1))/(($B$2-$B$1+1))</f>
        <v>7446.86065573771</v>
      </c>
      <c r="W36" s="27" t="n">
        <f aca="false">ROUNDUP(V36,0)</f>
        <v>7447</v>
      </c>
      <c r="X36" s="27" t="n">
        <f aca="false">U36-W36-Q36</f>
        <v>2322</v>
      </c>
      <c r="Y36" s="26" t="n">
        <f aca="false">IF(X36&lt;0,0,(ROUNDDOWN(X36,0)))</f>
        <v>2322</v>
      </c>
      <c r="Z36" s="27" t="n">
        <f aca="false">((($C36-$L36)*AH36))</f>
        <v>9769.2</v>
      </c>
      <c r="AA36" s="27" t="n">
        <f aca="false">ROUNDDOWN(Z36,0)</f>
        <v>9769</v>
      </c>
      <c r="AB36" s="27" t="n">
        <f aca="false">AA36-S36</f>
        <v>9769</v>
      </c>
      <c r="AC36" s="26" t="n">
        <f aca="false">IF(AB36&lt;0,0,(ROUNDDOWN(AB36,0)))</f>
        <v>9769</v>
      </c>
      <c r="AD36" s="24" t="n">
        <f aca="false">($E$1*M36)*((($B$2-$A36)+1)/(($B$2-$B$1+1)))</f>
        <v>1838.64754098361</v>
      </c>
      <c r="AE36" s="26" t="n">
        <f aca="false">ROUNDDOWN(AD36,0)</f>
        <v>1838</v>
      </c>
      <c r="AF36" s="24" t="n">
        <f aca="false">($G$1*AH36)</f>
        <v>7735</v>
      </c>
      <c r="AG36" s="26" t="n">
        <f aca="false">ROUNDDOWN(AF36,0)</f>
        <v>7735</v>
      </c>
      <c r="AH36" s="25" t="n">
        <f aca="false">IF((ISBLANK(N36)),M36,N36)</f>
        <v>0.35</v>
      </c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.75" hidden="false" customHeight="false" outlineLevel="0" collapsed="false">
      <c r="A37" s="18" t="n">
        <v>42411</v>
      </c>
      <c r="B37" s="19" t="n">
        <v>40923</v>
      </c>
      <c r="C37" s="20" t="n">
        <v>22847</v>
      </c>
      <c r="D37" s="20" t="n">
        <v>153</v>
      </c>
      <c r="E37" s="20" t="n">
        <v>0</v>
      </c>
      <c r="F37" s="21" t="s">
        <v>43</v>
      </c>
      <c r="G37" s="22" t="s">
        <v>40</v>
      </c>
      <c r="H37" s="23" t="n">
        <v>205</v>
      </c>
      <c r="I37" s="22" t="s">
        <v>45</v>
      </c>
      <c r="J37" s="22" t="s">
        <v>42</v>
      </c>
      <c r="K37" s="0"/>
      <c r="L37" s="24" t="n">
        <f aca="false">IF(D37&gt;$E$3,$E$3,D37)</f>
        <v>153</v>
      </c>
      <c r="M37" s="37" t="n">
        <v>0.36</v>
      </c>
      <c r="N37" s="37"/>
      <c r="O37" s="38" t="n">
        <f aca="false">E37*12</f>
        <v>0</v>
      </c>
      <c r="P37" s="24" t="n">
        <f aca="false">O37*((($B$2-A37)+1)/(($B$2-$B$1)+1))</f>
        <v>0</v>
      </c>
      <c r="Q37" s="26" t="n">
        <f aca="false">ROUNDUP(P37,0)</f>
        <v>0</v>
      </c>
      <c r="R37" s="24" t="n">
        <f aca="false">E37*12</f>
        <v>0</v>
      </c>
      <c r="S37" s="26" t="n">
        <f aca="false">ROUNDUP(R37,0)</f>
        <v>0</v>
      </c>
      <c r="T37" s="27" t="n">
        <f aca="false">($C37-$L37)*$M37</f>
        <v>8169.84</v>
      </c>
      <c r="U37" s="27" t="n">
        <f aca="false">ROUNDDOWN(T37,0)</f>
        <v>8169</v>
      </c>
      <c r="V37" s="27" t="n">
        <f aca="false">U37*(($A37-$B$1))/(($B$2-$B$1+1))</f>
        <v>6941.41803278689</v>
      </c>
      <c r="W37" s="27" t="n">
        <f aca="false">ROUNDUP(V37,0)</f>
        <v>6942</v>
      </c>
      <c r="X37" s="27" t="n">
        <f aca="false">U37-W37-Q37</f>
        <v>1227</v>
      </c>
      <c r="Y37" s="26" t="n">
        <f aca="false">IF(X37&lt;0,0,(ROUNDDOWN(X37,0)))</f>
        <v>1227</v>
      </c>
      <c r="Z37" s="27" t="n">
        <f aca="false">((($C37-$L37)*AH37))</f>
        <v>8169.84</v>
      </c>
      <c r="AA37" s="27" t="n">
        <f aca="false">ROUNDDOWN(Z37,0)</f>
        <v>8169</v>
      </c>
      <c r="AB37" s="27" t="n">
        <f aca="false">AA37-S37</f>
        <v>8169</v>
      </c>
      <c r="AC37" s="26" t="n">
        <f aca="false">IF(AB37&lt;0,0,(ROUNDDOWN(AB37,0)))</f>
        <v>8169</v>
      </c>
      <c r="AD37" s="24" t="n">
        <f aca="false">($E$1*M37)*((($B$2-$A37)+1)/(($B$2-$B$1+1)))</f>
        <v>1195.5737704918</v>
      </c>
      <c r="AE37" s="26" t="n">
        <f aca="false">ROUNDDOWN(AD37,0)</f>
        <v>1195</v>
      </c>
      <c r="AF37" s="24" t="n">
        <f aca="false">($G$1*AH37)</f>
        <v>7956</v>
      </c>
      <c r="AG37" s="26" t="n">
        <f aca="false">ROUNDDOWN(AF37,0)</f>
        <v>7956</v>
      </c>
      <c r="AH37" s="25" t="n">
        <f aca="false">IF((ISBLANK(N37)),M37,N37)</f>
        <v>0.36</v>
      </c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.75" hidden="false" customHeight="false" outlineLevel="0" collapsed="false">
      <c r="A38" s="18" t="n">
        <v>42441</v>
      </c>
      <c r="B38" s="19" t="n">
        <v>40854</v>
      </c>
      <c r="C38" s="20" t="n">
        <v>25000</v>
      </c>
      <c r="D38" s="20" t="n">
        <v>200</v>
      </c>
      <c r="E38" s="20" t="n">
        <v>15</v>
      </c>
      <c r="F38" s="21" t="s">
        <v>43</v>
      </c>
      <c r="G38" s="22" t="s">
        <v>40</v>
      </c>
      <c r="H38" s="23" t="n">
        <v>210</v>
      </c>
      <c r="I38" s="22" t="s">
        <v>45</v>
      </c>
      <c r="J38" s="22" t="s">
        <v>42</v>
      </c>
      <c r="K38" s="0"/>
      <c r="L38" s="24" t="n">
        <f aca="false">IF(D38&gt;$E$3,$E$3,D38)</f>
        <v>200</v>
      </c>
      <c r="M38" s="37" t="n">
        <v>0.37</v>
      </c>
      <c r="N38" s="37"/>
      <c r="O38" s="38" t="n">
        <f aca="false">E38*12</f>
        <v>180</v>
      </c>
      <c r="P38" s="24" t="n">
        <f aca="false">O38*((($B$2-A38)+1)/(($B$2-$B$1)+1))</f>
        <v>12.2950819672131</v>
      </c>
      <c r="Q38" s="26" t="n">
        <f aca="false">ROUNDUP(P38,0)</f>
        <v>13</v>
      </c>
      <c r="R38" s="24" t="n">
        <f aca="false">E38*12</f>
        <v>180</v>
      </c>
      <c r="S38" s="26" t="n">
        <f aca="false">ROUNDUP(R38,0)</f>
        <v>180</v>
      </c>
      <c r="T38" s="27" t="n">
        <f aca="false">($C38-$L38)*$M38</f>
        <v>9176</v>
      </c>
      <c r="U38" s="27" t="n">
        <f aca="false">ROUNDDOWN(T38,0)</f>
        <v>9176</v>
      </c>
      <c r="V38" s="27" t="n">
        <f aca="false">U38*(($A38-$B$1))/(($B$2-$B$1+1))</f>
        <v>8549.22404371585</v>
      </c>
      <c r="W38" s="27" t="n">
        <f aca="false">ROUNDUP(V38,0)</f>
        <v>8550</v>
      </c>
      <c r="X38" s="27" t="n">
        <f aca="false">U38-W38-Q38</f>
        <v>613</v>
      </c>
      <c r="Y38" s="26" t="n">
        <f aca="false">IF(X38&lt;0,0,(ROUNDDOWN(X38,0)))</f>
        <v>613</v>
      </c>
      <c r="Z38" s="27" t="n">
        <f aca="false">((($C38-$L38)*AH38))</f>
        <v>9176</v>
      </c>
      <c r="AA38" s="27" t="n">
        <f aca="false">ROUNDDOWN(Z38,0)</f>
        <v>9176</v>
      </c>
      <c r="AB38" s="27" t="n">
        <f aca="false">AA38-S38</f>
        <v>8996</v>
      </c>
      <c r="AC38" s="26" t="n">
        <f aca="false">IF(AB38&lt;0,0,(ROUNDDOWN(AB38,0)))</f>
        <v>8996</v>
      </c>
      <c r="AD38" s="24" t="n">
        <f aca="false">($E$1*M38)*((($B$2-$A38)+1)/(($B$2-$B$1+1)))</f>
        <v>558.53825136612</v>
      </c>
      <c r="AE38" s="26" t="n">
        <f aca="false">ROUNDDOWN(AD38,0)</f>
        <v>558</v>
      </c>
      <c r="AF38" s="24" t="n">
        <f aca="false">($G$1*AH38)</f>
        <v>8177</v>
      </c>
      <c r="AG38" s="26" t="n">
        <f aca="false">ROUNDDOWN(AF38,0)</f>
        <v>8177</v>
      </c>
      <c r="AH38" s="25" t="n">
        <f aca="false">IF((ISBLANK(N38)),M38,N38)</f>
        <v>0.37</v>
      </c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.75" hidden="false" customHeight="false" outlineLevel="0" collapsed="false">
      <c r="A39" s="18" t="n">
        <v>42370</v>
      </c>
      <c r="B39" s="19" t="n">
        <v>35796</v>
      </c>
      <c r="C39" s="20" t="n">
        <v>51423</v>
      </c>
      <c r="D39" s="20" t="n">
        <v>0</v>
      </c>
      <c r="E39" s="20" t="n">
        <v>0</v>
      </c>
      <c r="F39" s="21" t="s">
        <v>43</v>
      </c>
      <c r="G39" s="22" t="s">
        <v>40</v>
      </c>
      <c r="H39" s="23" t="n">
        <v>215</v>
      </c>
      <c r="I39" s="22" t="s">
        <v>45</v>
      </c>
      <c r="J39" s="22" t="s">
        <v>42</v>
      </c>
      <c r="K39" s="0"/>
      <c r="L39" s="24" t="n">
        <f aca="false">IF(D39&gt;$E$3,$E$3,D39)</f>
        <v>0</v>
      </c>
      <c r="M39" s="37" t="n">
        <v>0.37</v>
      </c>
      <c r="N39" s="37"/>
      <c r="O39" s="38" t="n">
        <f aca="false">E39*12</f>
        <v>0</v>
      </c>
      <c r="P39" s="24" t="n">
        <f aca="false">O39*((($B$2-A39)+1)/(($B$2-$B$1)+1))</f>
        <v>0</v>
      </c>
      <c r="Q39" s="26" t="n">
        <f aca="false">ROUNDUP(P39,0)</f>
        <v>0</v>
      </c>
      <c r="R39" s="24" t="n">
        <f aca="false">E39*12</f>
        <v>0</v>
      </c>
      <c r="S39" s="26" t="n">
        <f aca="false">ROUNDUP(R39,0)</f>
        <v>0</v>
      </c>
      <c r="T39" s="27" t="n">
        <f aca="false">($C39-$L39)*$M39</f>
        <v>19026.51</v>
      </c>
      <c r="U39" s="27" t="n">
        <f aca="false">ROUNDDOWN(T39,0)</f>
        <v>19026</v>
      </c>
      <c r="V39" s="27" t="n">
        <f aca="false">U39*(($A39-$B$1))/(($B$2-$B$1+1))</f>
        <v>14035.5737704918</v>
      </c>
      <c r="W39" s="27" t="n">
        <f aca="false">ROUNDUP(V39,0)</f>
        <v>14036</v>
      </c>
      <c r="X39" s="27" t="n">
        <f aca="false">U39-W39-Q39</f>
        <v>4990</v>
      </c>
      <c r="Y39" s="26" t="n">
        <f aca="false">IF(X39&lt;0,0,(ROUNDDOWN(X39,0)))</f>
        <v>4990</v>
      </c>
      <c r="Z39" s="27" t="n">
        <f aca="false">((($C39-$L39)*AH39))</f>
        <v>19026.51</v>
      </c>
      <c r="AA39" s="27" t="n">
        <f aca="false">ROUNDDOWN(Z39,0)</f>
        <v>19026</v>
      </c>
      <c r="AB39" s="27" t="n">
        <f aca="false">AA39-S39</f>
        <v>19026</v>
      </c>
      <c r="AC39" s="26" t="n">
        <f aca="false">IF(AB39&lt;0,0,(ROUNDDOWN(AB39,0)))</f>
        <v>19026</v>
      </c>
      <c r="AD39" s="24" t="n">
        <f aca="false">($E$1*M39)*((($B$2-$A39)+1)/(($B$2-$B$1+1)))</f>
        <v>2144.7868852459</v>
      </c>
      <c r="AE39" s="26" t="n">
        <f aca="false">ROUNDDOWN(AD39,0)</f>
        <v>2144</v>
      </c>
      <c r="AF39" s="24" t="n">
        <f aca="false">($G$1*AH39)</f>
        <v>8177</v>
      </c>
      <c r="AG39" s="26" t="n">
        <f aca="false">ROUNDDOWN(AF39,0)</f>
        <v>8177</v>
      </c>
      <c r="AH39" s="25" t="n">
        <f aca="false">IF((ISBLANK(N39)),M39,N39)</f>
        <v>0.37</v>
      </c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.75" hidden="false" customHeight="false" outlineLevel="0" collapsed="false">
      <c r="A40" s="18" t="n">
        <v>42100</v>
      </c>
      <c r="B40" s="28" t="n">
        <v>36161</v>
      </c>
      <c r="C40" s="20" t="n">
        <v>67545</v>
      </c>
      <c r="D40" s="20" t="n">
        <v>0</v>
      </c>
      <c r="E40" s="20" t="n">
        <v>1</v>
      </c>
      <c r="F40" s="21" t="s">
        <v>39</v>
      </c>
      <c r="G40" s="22" t="s">
        <v>46</v>
      </c>
      <c r="H40" s="23" t="n">
        <v>1</v>
      </c>
      <c r="I40" s="22" t="s">
        <v>41</v>
      </c>
      <c r="J40" s="22" t="s">
        <v>42</v>
      </c>
      <c r="K40" s="0"/>
      <c r="L40" s="24" t="n">
        <f aca="false">IF(D40&gt;$E$3,$E$3,D40)</f>
        <v>0</v>
      </c>
      <c r="M40" s="37" t="n">
        <v>0.08</v>
      </c>
      <c r="N40" s="37"/>
      <c r="O40" s="38" t="n">
        <f aca="false">E40*(($B$2-$B$1+1)/7)</f>
        <v>52.2857142857143</v>
      </c>
      <c r="P40" s="24" t="n">
        <f aca="false">O40*((($B$2-A40)+1)/(($B$2-$B$1)+1))</f>
        <v>52.2857142857143</v>
      </c>
      <c r="Q40" s="26" t="n">
        <f aca="false">ROUNDUP(P40,0)</f>
        <v>53</v>
      </c>
      <c r="R40" s="24" t="n">
        <f aca="false">E40*(($B$4-$B$3+1)/7)</f>
        <v>52.1428571428571</v>
      </c>
      <c r="S40" s="26" t="n">
        <f aca="false">ROUNDUP(R40,0)</f>
        <v>53</v>
      </c>
      <c r="T40" s="27" t="n">
        <f aca="false">($C40-$L40)*$M40</f>
        <v>5403.6</v>
      </c>
      <c r="U40" s="27" t="n">
        <f aca="false">ROUNDDOWN(T40,0)</f>
        <v>5403</v>
      </c>
      <c r="V40" s="27" t="n">
        <f aca="false">U40*(($A40-$B$1))/(($B$2-$B$1+1))</f>
        <v>0</v>
      </c>
      <c r="W40" s="27" t="n">
        <f aca="false">ROUNDUP(V40,0)</f>
        <v>0</v>
      </c>
      <c r="X40" s="27" t="n">
        <f aca="false">U40-W40-Q40</f>
        <v>5350</v>
      </c>
      <c r="Y40" s="26" t="n">
        <f aca="false">IF(X40&lt;0,0,(ROUNDDOWN(X40,0)))</f>
        <v>5350</v>
      </c>
      <c r="Z40" s="27" t="n">
        <f aca="false">((($C40-$L40)*AH40))</f>
        <v>5403.6</v>
      </c>
      <c r="AA40" s="27" t="n">
        <f aca="false">ROUNDDOWN(Z40,0)</f>
        <v>5403</v>
      </c>
      <c r="AB40" s="27" t="n">
        <f aca="false">AA40-S40</f>
        <v>5350</v>
      </c>
      <c r="AC40" s="26" t="n">
        <f aca="false">IF(AB40&lt;0,0,(ROUNDDOWN(AB40,0)))</f>
        <v>5350</v>
      </c>
      <c r="AD40" s="24" t="n">
        <f aca="false">($E$1*M40)*((($B$2-$A40)+1)/(($B$2-$B$1+1)))</f>
        <v>1768</v>
      </c>
      <c r="AE40" s="26" t="n">
        <f aca="false">ROUNDDOWN(AD40,0)</f>
        <v>1768</v>
      </c>
      <c r="AF40" s="24" t="n">
        <f aca="false">($G$1*AH40)</f>
        <v>1768</v>
      </c>
      <c r="AG40" s="26" t="n">
        <f aca="false">ROUNDDOWN(AF40,0)</f>
        <v>1768</v>
      </c>
      <c r="AH40" s="25" t="n">
        <f aca="false">IF((ISBLANK(N40)),M40,N40)</f>
        <v>0.08</v>
      </c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.75" hidden="false" customHeight="false" outlineLevel="0" collapsed="false">
      <c r="A41" s="18" t="n">
        <v>42126</v>
      </c>
      <c r="B41" s="19" t="n">
        <v>41275</v>
      </c>
      <c r="C41" s="20" t="n">
        <v>12322</v>
      </c>
      <c r="D41" s="20" t="n">
        <v>0</v>
      </c>
      <c r="E41" s="20" t="n">
        <v>5</v>
      </c>
      <c r="F41" s="21" t="s">
        <v>39</v>
      </c>
      <c r="G41" s="22" t="s">
        <v>46</v>
      </c>
      <c r="H41" s="23" t="n">
        <v>55</v>
      </c>
      <c r="I41" s="22" t="s">
        <v>41</v>
      </c>
      <c r="J41" s="22" t="s">
        <v>42</v>
      </c>
      <c r="K41" s="0"/>
      <c r="L41" s="24" t="n">
        <f aca="false">IF(D41&gt;$E$3,$E$3,D41)</f>
        <v>0</v>
      </c>
      <c r="M41" s="37" t="n">
        <v>0.12</v>
      </c>
      <c r="N41" s="37"/>
      <c r="O41" s="38" t="n">
        <f aca="false">E41*(($B$2-$B$1+1)/7)</f>
        <v>261.428571428571</v>
      </c>
      <c r="P41" s="24" t="n">
        <f aca="false">O41*((($B$2-A41)+1)/(($B$2-$B$1)+1))</f>
        <v>242.857142857143</v>
      </c>
      <c r="Q41" s="26" t="n">
        <f aca="false">ROUNDUP(P41,0)</f>
        <v>243</v>
      </c>
      <c r="R41" s="24" t="n">
        <f aca="false">E41*(($B$4-$B$3+1)/7)</f>
        <v>260.714285714286</v>
      </c>
      <c r="S41" s="26" t="n">
        <f aca="false">ROUNDUP(R41,0)</f>
        <v>261</v>
      </c>
      <c r="T41" s="27" t="n">
        <f aca="false">($C41-$L41)*$M41</f>
        <v>1478.64</v>
      </c>
      <c r="U41" s="27" t="n">
        <f aca="false">ROUNDDOWN(T41,0)</f>
        <v>1478</v>
      </c>
      <c r="V41" s="27" t="n">
        <f aca="false">U41*(($A41-$B$1))/(($B$2-$B$1+1))</f>
        <v>104.994535519126</v>
      </c>
      <c r="W41" s="27" t="n">
        <f aca="false">ROUNDUP(V41,0)</f>
        <v>105</v>
      </c>
      <c r="X41" s="27" t="n">
        <f aca="false">U41-W41-Q41</f>
        <v>1130</v>
      </c>
      <c r="Y41" s="26" t="n">
        <f aca="false">IF(X41&lt;0,0,(ROUNDDOWN(X41,0)))</f>
        <v>1130</v>
      </c>
      <c r="Z41" s="27" t="n">
        <f aca="false">((($C41-$L41)*AH41))</f>
        <v>1478.64</v>
      </c>
      <c r="AA41" s="27" t="n">
        <f aca="false">ROUNDDOWN(Z41,0)</f>
        <v>1478</v>
      </c>
      <c r="AB41" s="27" t="n">
        <f aca="false">AA41-S41</f>
        <v>1217</v>
      </c>
      <c r="AC41" s="26" t="n">
        <f aca="false">IF(AB41&lt;0,0,(ROUNDDOWN(AB41,0)))</f>
        <v>1217</v>
      </c>
      <c r="AD41" s="24" t="n">
        <f aca="false">($E$1*M41)*((($B$2-$A41)+1)/(($B$2-$B$1+1)))</f>
        <v>2463.60655737705</v>
      </c>
      <c r="AE41" s="26" t="n">
        <f aca="false">ROUNDDOWN(AD41,0)</f>
        <v>2463</v>
      </c>
      <c r="AF41" s="24" t="n">
        <f aca="false">($G$1*AH41)</f>
        <v>2652</v>
      </c>
      <c r="AG41" s="26" t="n">
        <f aca="false">ROUNDDOWN(AF41,0)</f>
        <v>2652</v>
      </c>
      <c r="AH41" s="25" t="n">
        <f aca="false">IF((ISBLANK(N41)),M41,N41)</f>
        <v>0.12</v>
      </c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.75" hidden="false" customHeight="false" outlineLevel="0" collapsed="false">
      <c r="A42" s="18" t="n">
        <v>42158</v>
      </c>
      <c r="B42" s="19" t="n">
        <v>41275</v>
      </c>
      <c r="C42" s="20" t="n">
        <v>23999</v>
      </c>
      <c r="D42" s="20" t="n">
        <v>0</v>
      </c>
      <c r="E42" s="20" t="n">
        <v>0</v>
      </c>
      <c r="F42" s="21" t="s">
        <v>39</v>
      </c>
      <c r="G42" s="22" t="s">
        <v>46</v>
      </c>
      <c r="H42" s="23" t="n">
        <v>75</v>
      </c>
      <c r="I42" s="22" t="s">
        <v>41</v>
      </c>
      <c r="J42" s="22" t="s">
        <v>42</v>
      </c>
      <c r="K42" s="0"/>
      <c r="L42" s="24" t="n">
        <f aca="false">IF(D42&gt;$E$3,$E$3,D42)</f>
        <v>0</v>
      </c>
      <c r="M42" s="37" t="n">
        <v>0.12</v>
      </c>
      <c r="N42" s="37"/>
      <c r="O42" s="38" t="n">
        <f aca="false">E42*(($B$2-$B$1+1)/7)</f>
        <v>0</v>
      </c>
      <c r="P42" s="24" t="n">
        <f aca="false">O42*((($B$2-A42)+1)/(($B$2-$B$1)+1))</f>
        <v>0</v>
      </c>
      <c r="Q42" s="26" t="n">
        <f aca="false">ROUNDUP(P42,0)</f>
        <v>0</v>
      </c>
      <c r="R42" s="24" t="n">
        <f aca="false">E42*(($B$4-$B$3+1)/7)</f>
        <v>0</v>
      </c>
      <c r="S42" s="26" t="n">
        <f aca="false">ROUNDUP(R42,0)</f>
        <v>0</v>
      </c>
      <c r="T42" s="27" t="n">
        <f aca="false">($C42-$L42)*$M42</f>
        <v>2879.88</v>
      </c>
      <c r="U42" s="27" t="n">
        <f aca="false">ROUNDDOWN(T42,0)</f>
        <v>2879</v>
      </c>
      <c r="V42" s="27" t="n">
        <f aca="false">U42*(($A42-$B$1))/(($B$2-$B$1+1))</f>
        <v>456.234972677596</v>
      </c>
      <c r="W42" s="27" t="n">
        <f aca="false">ROUNDUP(V42,0)</f>
        <v>457</v>
      </c>
      <c r="X42" s="27" t="n">
        <f aca="false">U42-W42-Q42</f>
        <v>2422</v>
      </c>
      <c r="Y42" s="26" t="n">
        <f aca="false">IF(X42&lt;0,0,(ROUNDDOWN(X42,0)))</f>
        <v>2422</v>
      </c>
      <c r="Z42" s="27" t="n">
        <f aca="false">((($C42-$L42)*AH42))</f>
        <v>2879.88</v>
      </c>
      <c r="AA42" s="27" t="n">
        <f aca="false">ROUNDDOWN(Z42,0)</f>
        <v>2879</v>
      </c>
      <c r="AB42" s="27" t="n">
        <f aca="false">AA42-S42</f>
        <v>2879</v>
      </c>
      <c r="AC42" s="26" t="n">
        <f aca="false">IF(AB42&lt;0,0,(ROUNDDOWN(AB42,0)))</f>
        <v>2879</v>
      </c>
      <c r="AD42" s="24" t="n">
        <f aca="false">($E$1*M42)*((($B$2-$A42)+1)/(($B$2-$B$1+1)))</f>
        <v>2231.73770491803</v>
      </c>
      <c r="AE42" s="26" t="n">
        <f aca="false">ROUNDDOWN(AD42,0)</f>
        <v>2231</v>
      </c>
      <c r="AF42" s="24" t="n">
        <f aca="false">($G$1*AH42)</f>
        <v>2652</v>
      </c>
      <c r="AG42" s="26" t="n">
        <f aca="false">ROUNDDOWN(AF42,0)</f>
        <v>2652</v>
      </c>
      <c r="AH42" s="25" t="n">
        <f aca="false">IF((ISBLANK(N42)),M42,N42)</f>
        <v>0.12</v>
      </c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.75" hidden="false" customHeight="false" outlineLevel="0" collapsed="false">
      <c r="A43" s="18" t="n">
        <v>42189</v>
      </c>
      <c r="B43" s="19" t="n">
        <v>41275</v>
      </c>
      <c r="C43" s="20" t="n">
        <v>87654</v>
      </c>
      <c r="D43" s="20" t="n">
        <v>0</v>
      </c>
      <c r="E43" s="20" t="n">
        <v>0</v>
      </c>
      <c r="F43" s="21" t="s">
        <v>39</v>
      </c>
      <c r="G43" s="22" t="s">
        <v>46</v>
      </c>
      <c r="H43" s="23" t="n">
        <v>76</v>
      </c>
      <c r="I43" s="22" t="s">
        <v>41</v>
      </c>
      <c r="J43" s="22" t="s">
        <v>42</v>
      </c>
      <c r="K43" s="0"/>
      <c r="L43" s="24" t="n">
        <f aca="false">IF(D43&gt;$E$3,$E$3,D43)</f>
        <v>0</v>
      </c>
      <c r="M43" s="37" t="n">
        <v>0.16</v>
      </c>
      <c r="N43" s="37"/>
      <c r="O43" s="38" t="n">
        <f aca="false">E43*(($B$2-$B$1+1)/7)</f>
        <v>0</v>
      </c>
      <c r="P43" s="24" t="n">
        <f aca="false">O43*((($B$2-A43)+1)/(($B$2-$B$1)+1))</f>
        <v>0</v>
      </c>
      <c r="Q43" s="26" t="n">
        <f aca="false">ROUNDUP(P43,0)</f>
        <v>0</v>
      </c>
      <c r="R43" s="24" t="n">
        <f aca="false">E43*(($B$4-$B$3+1)/7)</f>
        <v>0</v>
      </c>
      <c r="S43" s="26" t="n">
        <f aca="false">ROUNDUP(R43,0)</f>
        <v>0</v>
      </c>
      <c r="T43" s="27" t="n">
        <f aca="false">($C43-$L43)*$M43</f>
        <v>14024.64</v>
      </c>
      <c r="U43" s="27" t="n">
        <f aca="false">ROUNDDOWN(T43,0)</f>
        <v>14024</v>
      </c>
      <c r="V43" s="27" t="n">
        <f aca="false">U43*(($A43-$B$1))/(($B$2-$B$1+1))</f>
        <v>3410.20765027322</v>
      </c>
      <c r="W43" s="27" t="n">
        <f aca="false">ROUNDUP(V43,0)</f>
        <v>3411</v>
      </c>
      <c r="X43" s="27" t="n">
        <f aca="false">U43-W43-Q43</f>
        <v>10613</v>
      </c>
      <c r="Y43" s="26" t="n">
        <f aca="false">IF(X43&lt;0,0,(ROUNDDOWN(X43,0)))</f>
        <v>10613</v>
      </c>
      <c r="Z43" s="27" t="n">
        <f aca="false">((($C43-$L43)*AH43))</f>
        <v>14024.64</v>
      </c>
      <c r="AA43" s="27" t="n">
        <f aca="false">ROUNDDOWN(Z43,0)</f>
        <v>14024</v>
      </c>
      <c r="AB43" s="27" t="n">
        <f aca="false">AA43-S43</f>
        <v>14024</v>
      </c>
      <c r="AC43" s="26" t="n">
        <f aca="false">IF(AB43&lt;0,0,(ROUNDDOWN(AB43,0)))</f>
        <v>14024</v>
      </c>
      <c r="AD43" s="24" t="n">
        <f aca="false">($E$1*M43)*((($B$2-$A43)+1)/(($B$2-$B$1+1)))</f>
        <v>2676.15300546448</v>
      </c>
      <c r="AE43" s="26" t="n">
        <f aca="false">ROUNDDOWN(AD43,0)</f>
        <v>2676</v>
      </c>
      <c r="AF43" s="24" t="n">
        <f aca="false">($G$1*AH43)</f>
        <v>3536</v>
      </c>
      <c r="AG43" s="26" t="n">
        <f aca="false">ROUNDDOWN(AF43,0)</f>
        <v>3536</v>
      </c>
      <c r="AH43" s="25" t="n">
        <f aca="false">IF((ISBLANK(N43)),M43,N43)</f>
        <v>0.16</v>
      </c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.75" hidden="false" customHeight="false" outlineLevel="0" collapsed="false">
      <c r="A44" s="18" t="n">
        <v>42221</v>
      </c>
      <c r="B44" s="19" t="n">
        <v>40923</v>
      </c>
      <c r="C44" s="20" t="n">
        <v>22987</v>
      </c>
      <c r="D44" s="20" t="n">
        <v>0</v>
      </c>
      <c r="E44" s="20" t="n">
        <v>15</v>
      </c>
      <c r="F44" s="21" t="s">
        <v>39</v>
      </c>
      <c r="G44" s="22" t="s">
        <v>46</v>
      </c>
      <c r="H44" s="23" t="n">
        <v>82</v>
      </c>
      <c r="I44" s="22" t="s">
        <v>41</v>
      </c>
      <c r="J44" s="22" t="s">
        <v>42</v>
      </c>
      <c r="K44" s="0"/>
      <c r="L44" s="24" t="n">
        <f aca="false">IF(D44&gt;$E$3,$E$3,D44)</f>
        <v>0</v>
      </c>
      <c r="M44" s="37" t="n">
        <v>0.16</v>
      </c>
      <c r="N44" s="37"/>
      <c r="O44" s="38" t="n">
        <f aca="false">E44*(($B$2-$B$1+1)/7)</f>
        <v>784.285714285714</v>
      </c>
      <c r="P44" s="24" t="n">
        <f aca="false">O44*((($B$2-A44)+1)/(($B$2-$B$1)+1))</f>
        <v>525</v>
      </c>
      <c r="Q44" s="26" t="n">
        <f aca="false">ROUNDUP(P44,0)</f>
        <v>525</v>
      </c>
      <c r="R44" s="24" t="n">
        <f aca="false">E44*(($B$4-$B$3+1)/7)</f>
        <v>782.142857142857</v>
      </c>
      <c r="S44" s="26" t="n">
        <f aca="false">ROUNDUP(R44,0)</f>
        <v>783</v>
      </c>
      <c r="T44" s="27" t="n">
        <f aca="false">($C44-$L44)*$M44</f>
        <v>3677.92</v>
      </c>
      <c r="U44" s="27" t="n">
        <f aca="false">ROUNDDOWN(T44,0)</f>
        <v>3677</v>
      </c>
      <c r="V44" s="27" t="n">
        <f aca="false">U44*(($A44-$B$1))/(($B$2-$B$1+1))</f>
        <v>1215.62021857923</v>
      </c>
      <c r="W44" s="27" t="n">
        <f aca="false">ROUNDUP(V44,0)</f>
        <v>1216</v>
      </c>
      <c r="X44" s="27" t="n">
        <f aca="false">U44-W44-Q44</f>
        <v>1936</v>
      </c>
      <c r="Y44" s="26" t="n">
        <f aca="false">IF(X44&lt;0,0,(ROUNDDOWN(X44,0)))</f>
        <v>1936</v>
      </c>
      <c r="Z44" s="27" t="n">
        <f aca="false">((($C44-$L44)*AH44))</f>
        <v>3677.92</v>
      </c>
      <c r="AA44" s="27" t="n">
        <f aca="false">ROUNDDOWN(Z44,0)</f>
        <v>3677</v>
      </c>
      <c r="AB44" s="27" t="n">
        <f aca="false">AA44-S44</f>
        <v>2894</v>
      </c>
      <c r="AC44" s="26" t="n">
        <f aca="false">IF(AB44&lt;0,0,(ROUNDDOWN(AB44,0)))</f>
        <v>2894</v>
      </c>
      <c r="AD44" s="24" t="n">
        <f aca="false">($E$1*M44)*((($B$2-$A44)+1)/(($B$2-$B$1+1)))</f>
        <v>2366.99453551913</v>
      </c>
      <c r="AE44" s="26" t="n">
        <f aca="false">ROUNDDOWN(AD44,0)</f>
        <v>2366</v>
      </c>
      <c r="AF44" s="24" t="n">
        <f aca="false">($G$1*AH44)</f>
        <v>3536</v>
      </c>
      <c r="AG44" s="26" t="n">
        <f aca="false">ROUNDDOWN(AF44,0)</f>
        <v>3536</v>
      </c>
      <c r="AH44" s="25" t="n">
        <f aca="false">IF((ISBLANK(N44)),M44,N44)</f>
        <v>0.16</v>
      </c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.75" hidden="false" customHeight="false" outlineLevel="0" collapsed="false">
      <c r="A45" s="18" t="n">
        <v>42253</v>
      </c>
      <c r="B45" s="19" t="n">
        <v>40854</v>
      </c>
      <c r="C45" s="20" t="n">
        <v>14675</v>
      </c>
      <c r="D45" s="20" t="n">
        <v>0</v>
      </c>
      <c r="E45" s="20" t="n">
        <v>4</v>
      </c>
      <c r="F45" s="21" t="s">
        <v>39</v>
      </c>
      <c r="G45" s="22" t="s">
        <v>46</v>
      </c>
      <c r="H45" s="23" t="n">
        <v>94</v>
      </c>
      <c r="I45" s="22" t="s">
        <v>41</v>
      </c>
      <c r="J45" s="22" t="s">
        <v>42</v>
      </c>
      <c r="K45" s="0"/>
      <c r="L45" s="24" t="n">
        <f aca="false">IF(D45&gt;$E$3,$E$3,D45)</f>
        <v>0</v>
      </c>
      <c r="M45" s="37" t="n">
        <v>0.16</v>
      </c>
      <c r="N45" s="37"/>
      <c r="O45" s="38" t="n">
        <f aca="false">E45*(($B$2-$B$1+1)/7)</f>
        <v>209.142857142857</v>
      </c>
      <c r="P45" s="24" t="n">
        <f aca="false">O45*((($B$2-A45)+1)/(($B$2-$B$1)+1))</f>
        <v>121.714285714286</v>
      </c>
      <c r="Q45" s="26" t="n">
        <f aca="false">ROUNDUP(P45,0)</f>
        <v>122</v>
      </c>
      <c r="R45" s="24" t="n">
        <f aca="false">E45*(($B$4-$B$3+1)/7)</f>
        <v>208.571428571429</v>
      </c>
      <c r="S45" s="26" t="n">
        <f aca="false">ROUNDUP(R45,0)</f>
        <v>209</v>
      </c>
      <c r="T45" s="27" t="n">
        <f aca="false">($C45-$L45)*$M45</f>
        <v>2348</v>
      </c>
      <c r="U45" s="27" t="n">
        <f aca="false">ROUNDDOWN(T45,0)</f>
        <v>2348</v>
      </c>
      <c r="V45" s="27" t="n">
        <f aca="false">U45*(($A45-$B$1))/(($B$2-$B$1+1))</f>
        <v>981.540983606557</v>
      </c>
      <c r="W45" s="27" t="n">
        <f aca="false">ROUNDUP(V45,0)</f>
        <v>982</v>
      </c>
      <c r="X45" s="27" t="n">
        <f aca="false">U45-W45-Q45</f>
        <v>1244</v>
      </c>
      <c r="Y45" s="26" t="n">
        <f aca="false">IF(X45&lt;0,0,(ROUNDDOWN(X45,0)))</f>
        <v>1244</v>
      </c>
      <c r="Z45" s="27" t="n">
        <f aca="false">((($C45-$L45)*AH45))</f>
        <v>2348</v>
      </c>
      <c r="AA45" s="27" t="n">
        <f aca="false">ROUNDDOWN(Z45,0)</f>
        <v>2348</v>
      </c>
      <c r="AB45" s="27" t="n">
        <f aca="false">AA45-S45</f>
        <v>2139</v>
      </c>
      <c r="AC45" s="26" t="n">
        <f aca="false">IF(AB45&lt;0,0,(ROUNDDOWN(AB45,0)))</f>
        <v>2139</v>
      </c>
      <c r="AD45" s="24" t="n">
        <f aca="false">($E$1*M45)*((($B$2-$A45)+1)/(($B$2-$B$1+1)))</f>
        <v>2057.83606557377</v>
      </c>
      <c r="AE45" s="26" t="n">
        <f aca="false">ROUNDDOWN(AD45,0)</f>
        <v>2057</v>
      </c>
      <c r="AF45" s="24" t="n">
        <f aca="false">($G$1*AH45)</f>
        <v>3536</v>
      </c>
      <c r="AG45" s="26" t="n">
        <f aca="false">ROUNDDOWN(AF45,0)</f>
        <v>3536</v>
      </c>
      <c r="AH45" s="25" t="n">
        <f aca="false">IF((ISBLANK(N45)),M45,N45)</f>
        <v>0.16</v>
      </c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.75" hidden="false" customHeight="false" outlineLevel="0" collapsed="false">
      <c r="A46" s="18" t="n">
        <v>42284</v>
      </c>
      <c r="B46" s="19" t="n">
        <v>35796</v>
      </c>
      <c r="C46" s="20" t="n">
        <v>25446</v>
      </c>
      <c r="D46" s="20" t="n">
        <v>0</v>
      </c>
      <c r="E46" s="20" t="n">
        <v>6</v>
      </c>
      <c r="F46" s="21" t="s">
        <v>39</v>
      </c>
      <c r="G46" s="22" t="s">
        <v>46</v>
      </c>
      <c r="H46" s="23" t="n">
        <v>95</v>
      </c>
      <c r="I46" s="22" t="s">
        <v>41</v>
      </c>
      <c r="J46" s="22" t="s">
        <v>42</v>
      </c>
      <c r="K46" s="0"/>
      <c r="L46" s="24" t="n">
        <f aca="false">IF(D46&gt;$E$3,$E$3,D46)</f>
        <v>0</v>
      </c>
      <c r="M46" s="37" t="n">
        <v>0.17</v>
      </c>
      <c r="N46" s="37"/>
      <c r="O46" s="38" t="n">
        <f aca="false">E46*(($B$2-$B$1+1)/7)</f>
        <v>313.714285714286</v>
      </c>
      <c r="P46" s="24" t="n">
        <f aca="false">O46*((($B$2-A46)+1)/(($B$2-$B$1)+1))</f>
        <v>156</v>
      </c>
      <c r="Q46" s="26" t="n">
        <f aca="false">ROUNDUP(P46,0)</f>
        <v>156</v>
      </c>
      <c r="R46" s="24" t="n">
        <f aca="false">E46*(($B$4-$B$3+1)/7)</f>
        <v>312.857142857143</v>
      </c>
      <c r="S46" s="26" t="n">
        <f aca="false">ROUNDUP(R46,0)</f>
        <v>313</v>
      </c>
      <c r="T46" s="27" t="n">
        <f aca="false">($C46-$L46)*$M46</f>
        <v>4325.82</v>
      </c>
      <c r="U46" s="27" t="n">
        <f aca="false">ROUNDDOWN(T46,0)</f>
        <v>4325</v>
      </c>
      <c r="V46" s="27" t="n">
        <f aca="false">U46*(($A46-$B$1))/(($B$2-$B$1+1))</f>
        <v>2174.31693989071</v>
      </c>
      <c r="W46" s="27" t="n">
        <f aca="false">ROUNDUP(V46,0)</f>
        <v>2175</v>
      </c>
      <c r="X46" s="27" t="n">
        <f aca="false">U46-W46-Q46</f>
        <v>1994</v>
      </c>
      <c r="Y46" s="26" t="n">
        <f aca="false">IF(X46&lt;0,0,(ROUNDDOWN(X46,0)))</f>
        <v>1994</v>
      </c>
      <c r="Z46" s="27" t="n">
        <f aca="false">((($C46-$L46)*AH46))</f>
        <v>4325.82</v>
      </c>
      <c r="AA46" s="27" t="n">
        <f aca="false">ROUNDDOWN(Z46,0)</f>
        <v>4325</v>
      </c>
      <c r="AB46" s="27" t="n">
        <f aca="false">AA46-S46</f>
        <v>4012</v>
      </c>
      <c r="AC46" s="26" t="n">
        <f aca="false">IF(AB46&lt;0,0,(ROUNDDOWN(AB46,0)))</f>
        <v>4012</v>
      </c>
      <c r="AD46" s="24" t="n">
        <f aca="false">($E$1*M46)*((($B$2-$A46)+1)/(($B$2-$B$1+1)))</f>
        <v>1868.2349726776</v>
      </c>
      <c r="AE46" s="26" t="n">
        <f aca="false">ROUNDDOWN(AD46,0)</f>
        <v>1868</v>
      </c>
      <c r="AF46" s="24" t="n">
        <f aca="false">($G$1*AH46)</f>
        <v>3757</v>
      </c>
      <c r="AG46" s="26" t="n">
        <f aca="false">ROUNDDOWN(AF46,0)</f>
        <v>3757</v>
      </c>
      <c r="AH46" s="25" t="n">
        <f aca="false">IF((ISBLANK(N46)),M46,N46)</f>
        <v>0.17</v>
      </c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.75" hidden="false" customHeight="false" outlineLevel="0" collapsed="false">
      <c r="A47" s="18" t="n">
        <v>42316</v>
      </c>
      <c r="B47" s="28" t="n">
        <v>35797</v>
      </c>
      <c r="C47" s="20" t="n">
        <v>33656</v>
      </c>
      <c r="D47" s="20" t="n">
        <v>0</v>
      </c>
      <c r="E47" s="20" t="n">
        <v>8</v>
      </c>
      <c r="F47" s="21" t="s">
        <v>39</v>
      </c>
      <c r="G47" s="22" t="s">
        <v>46</v>
      </c>
      <c r="H47" s="23" t="n">
        <v>100</v>
      </c>
      <c r="I47" s="22" t="s">
        <v>41</v>
      </c>
      <c r="J47" s="22" t="s">
        <v>42</v>
      </c>
      <c r="K47" s="0"/>
      <c r="L47" s="24" t="n">
        <f aca="false">IF(D47&gt;$E$3,$E$3,D47)</f>
        <v>0</v>
      </c>
      <c r="M47" s="37" t="n">
        <v>0.18</v>
      </c>
      <c r="N47" s="37"/>
      <c r="O47" s="38" t="n">
        <f aca="false">E47*(($B$2-$B$1+1)/7)</f>
        <v>418.285714285714</v>
      </c>
      <c r="P47" s="24" t="n">
        <f aca="false">O47*((($B$2-A47)+1)/(($B$2-$B$1)+1))</f>
        <v>171.428571428571</v>
      </c>
      <c r="Q47" s="26" t="n">
        <f aca="false">ROUNDUP(P47,0)</f>
        <v>172</v>
      </c>
      <c r="R47" s="24" t="n">
        <f aca="false">E47*(($B$4-$B$3+1)/7)</f>
        <v>417.142857142857</v>
      </c>
      <c r="S47" s="26" t="n">
        <f aca="false">ROUNDUP(R47,0)</f>
        <v>418</v>
      </c>
      <c r="T47" s="27" t="n">
        <f aca="false">($C47-$L47)*$M47</f>
        <v>6058.08</v>
      </c>
      <c r="U47" s="27" t="n">
        <f aca="false">ROUNDDOWN(T47,0)</f>
        <v>6058</v>
      </c>
      <c r="V47" s="27" t="n">
        <f aca="false">U47*(($A47-$B$1))/(($B$2-$B$1+1))</f>
        <v>3575.2131147541</v>
      </c>
      <c r="W47" s="27" t="n">
        <f aca="false">ROUNDUP(V47,0)</f>
        <v>3576</v>
      </c>
      <c r="X47" s="27" t="n">
        <f aca="false">U47-W47-Q47</f>
        <v>2310</v>
      </c>
      <c r="Y47" s="26" t="n">
        <f aca="false">IF(X47&lt;0,0,(ROUNDDOWN(X47,0)))</f>
        <v>2310</v>
      </c>
      <c r="Z47" s="27" t="n">
        <f aca="false">((($C47-$L47)*AH47))</f>
        <v>6058.08</v>
      </c>
      <c r="AA47" s="27" t="n">
        <f aca="false">ROUNDDOWN(Z47,0)</f>
        <v>6058</v>
      </c>
      <c r="AB47" s="27" t="n">
        <f aca="false">AA47-S47</f>
        <v>5640</v>
      </c>
      <c r="AC47" s="26" t="n">
        <f aca="false">IF(AB47&lt;0,0,(ROUNDDOWN(AB47,0)))</f>
        <v>5640</v>
      </c>
      <c r="AD47" s="24" t="n">
        <f aca="false">($E$1*M47)*((($B$2-$A47)+1)/(($B$2-$B$1+1)))</f>
        <v>1630.32786885246</v>
      </c>
      <c r="AE47" s="26" t="n">
        <f aca="false">ROUNDDOWN(AD47,0)</f>
        <v>1630</v>
      </c>
      <c r="AF47" s="24" t="n">
        <f aca="false">($G$1*AH47)</f>
        <v>3978</v>
      </c>
      <c r="AG47" s="26" t="n">
        <f aca="false">ROUNDDOWN(AF47,0)</f>
        <v>3978</v>
      </c>
      <c r="AH47" s="25" t="n">
        <f aca="false">IF((ISBLANK(N47)),M47,N47)</f>
        <v>0.18</v>
      </c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.75" hidden="false" customHeight="false" outlineLevel="0" collapsed="false">
      <c r="A48" s="18" t="n">
        <v>42347</v>
      </c>
      <c r="B48" s="28" t="n">
        <v>36161</v>
      </c>
      <c r="C48" s="20" t="n">
        <v>71222</v>
      </c>
      <c r="D48" s="20" t="n">
        <v>7000</v>
      </c>
      <c r="E48" s="20" t="n">
        <v>10</v>
      </c>
      <c r="F48" s="21" t="s">
        <v>39</v>
      </c>
      <c r="G48" s="22" t="s">
        <v>46</v>
      </c>
      <c r="H48" s="23" t="n">
        <v>105</v>
      </c>
      <c r="I48" s="22" t="s">
        <v>41</v>
      </c>
      <c r="J48" s="22" t="s">
        <v>42</v>
      </c>
      <c r="K48" s="0"/>
      <c r="L48" s="24" t="n">
        <f aca="false">IF(D48&gt;$E$3,$E$3,D48)</f>
        <v>5000</v>
      </c>
      <c r="M48" s="37" t="n">
        <v>0.19</v>
      </c>
      <c r="N48" s="37"/>
      <c r="O48" s="38" t="n">
        <f aca="false">E48*(($B$2-$B$1+1)/7)</f>
        <v>522.857142857143</v>
      </c>
      <c r="P48" s="24" t="n">
        <f aca="false">O48*((($B$2-A48)+1)/(($B$2-$B$1)+1))</f>
        <v>170</v>
      </c>
      <c r="Q48" s="26" t="n">
        <f aca="false">ROUNDUP(P48,0)</f>
        <v>170</v>
      </c>
      <c r="R48" s="24" t="n">
        <f aca="false">E48*(($B$4-$B$3+1)/7)</f>
        <v>521.428571428571</v>
      </c>
      <c r="S48" s="26" t="n">
        <f aca="false">ROUNDUP(R48,0)</f>
        <v>522</v>
      </c>
      <c r="T48" s="27" t="n">
        <f aca="false">($C48-$L48)*$M48</f>
        <v>12582.18</v>
      </c>
      <c r="U48" s="27" t="n">
        <f aca="false">ROUNDDOWN(T48,0)</f>
        <v>12582</v>
      </c>
      <c r="V48" s="27" t="n">
        <f aca="false">U48*(($A48-$B$1))/(($B$2-$B$1+1))</f>
        <v>8491.13114754098</v>
      </c>
      <c r="W48" s="27" t="n">
        <f aca="false">ROUNDUP(V48,0)</f>
        <v>8492</v>
      </c>
      <c r="X48" s="27" t="n">
        <f aca="false">U48-W48-Q48</f>
        <v>3920</v>
      </c>
      <c r="Y48" s="26" t="n">
        <f aca="false">IF(X48&lt;0,0,(ROUNDDOWN(X48,0)))</f>
        <v>3920</v>
      </c>
      <c r="Z48" s="27" t="n">
        <f aca="false">((($C48-$L48)*AH48))</f>
        <v>12582.18</v>
      </c>
      <c r="AA48" s="27" t="n">
        <f aca="false">ROUNDDOWN(Z48,0)</f>
        <v>12582</v>
      </c>
      <c r="AB48" s="27" t="n">
        <f aca="false">AA48-S48</f>
        <v>12060</v>
      </c>
      <c r="AC48" s="26" t="n">
        <f aca="false">IF(AB48&lt;0,0,(ROUNDDOWN(AB48,0)))</f>
        <v>12060</v>
      </c>
      <c r="AD48" s="24" t="n">
        <f aca="false">($E$1*M48)*((($B$2-$A48)+1)/(($B$2-$B$1+1)))</f>
        <v>1365.24863387978</v>
      </c>
      <c r="AE48" s="26" t="n">
        <f aca="false">ROUNDDOWN(AD48,0)</f>
        <v>1365</v>
      </c>
      <c r="AF48" s="24" t="n">
        <f aca="false">($G$1*AH48)</f>
        <v>4199</v>
      </c>
      <c r="AG48" s="26" t="n">
        <f aca="false">ROUNDDOWN(AF48,0)</f>
        <v>4199</v>
      </c>
      <c r="AH48" s="25" t="n">
        <f aca="false">IF((ISBLANK(N48)),M48,N48)</f>
        <v>0.19</v>
      </c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.75" hidden="false" customHeight="false" outlineLevel="0" collapsed="false">
      <c r="A49" s="18" t="n">
        <v>42379</v>
      </c>
      <c r="B49" s="19" t="n">
        <v>40923</v>
      </c>
      <c r="C49" s="20" t="n">
        <v>15872</v>
      </c>
      <c r="D49" s="20" t="n">
        <v>0</v>
      </c>
      <c r="E49" s="20" t="n">
        <v>30</v>
      </c>
      <c r="F49" s="21" t="s">
        <v>39</v>
      </c>
      <c r="G49" s="22" t="s">
        <v>46</v>
      </c>
      <c r="H49" s="23" t="n">
        <v>110</v>
      </c>
      <c r="I49" s="22" t="s">
        <v>41</v>
      </c>
      <c r="J49" s="22" t="s">
        <v>42</v>
      </c>
      <c r="K49" s="0"/>
      <c r="L49" s="24" t="n">
        <f aca="false">IF(D49&gt;$E$3,$E$3,D49)</f>
        <v>0</v>
      </c>
      <c r="M49" s="37" t="n">
        <v>0.2</v>
      </c>
      <c r="N49" s="37"/>
      <c r="O49" s="38" t="n">
        <f aca="false">E49*(($B$2-$B$1+1)/7)</f>
        <v>1568.57142857143</v>
      </c>
      <c r="P49" s="24" t="n">
        <f aca="false">O49*((($B$2-A49)+1)/(($B$2-$B$1)+1))</f>
        <v>372.857142857143</v>
      </c>
      <c r="Q49" s="26" t="n">
        <f aca="false">ROUNDUP(P49,0)</f>
        <v>373</v>
      </c>
      <c r="R49" s="24" t="n">
        <f aca="false">E49*(($B$4-$B$3+1)/7)</f>
        <v>1564.28571428571</v>
      </c>
      <c r="S49" s="26" t="n">
        <f aca="false">ROUNDUP(R49,0)</f>
        <v>1565</v>
      </c>
      <c r="T49" s="27" t="n">
        <f aca="false">($C49-$L49)*$M49</f>
        <v>3174.4</v>
      </c>
      <c r="U49" s="27" t="n">
        <f aca="false">ROUNDDOWN(T49,0)</f>
        <v>3174</v>
      </c>
      <c r="V49" s="27" t="n">
        <f aca="false">U49*(($A49-$B$1))/(($B$2-$B$1+1))</f>
        <v>2419.52459016393</v>
      </c>
      <c r="W49" s="27" t="n">
        <f aca="false">ROUNDUP(V49,0)</f>
        <v>2420</v>
      </c>
      <c r="X49" s="27" t="n">
        <f aca="false">U49-W49-Q49</f>
        <v>381</v>
      </c>
      <c r="Y49" s="26" t="n">
        <f aca="false">IF(X49&lt;0,0,(ROUNDDOWN(X49,0)))</f>
        <v>381</v>
      </c>
      <c r="Z49" s="27" t="n">
        <f aca="false">((($C49-$L49)*AH49))</f>
        <v>3174.4</v>
      </c>
      <c r="AA49" s="27" t="n">
        <f aca="false">ROUNDDOWN(Z49,0)</f>
        <v>3174</v>
      </c>
      <c r="AB49" s="27" t="n">
        <f aca="false">AA49-S49</f>
        <v>1609</v>
      </c>
      <c r="AC49" s="26" t="n">
        <f aca="false">IF(AB49&lt;0,0,(ROUNDDOWN(AB49,0)))</f>
        <v>1609</v>
      </c>
      <c r="AD49" s="24" t="n">
        <f aca="false">($E$1*M49)*((($B$2-$A49)+1)/(($B$2-$B$1+1)))</f>
        <v>1050.65573770492</v>
      </c>
      <c r="AE49" s="26" t="n">
        <f aca="false">ROUNDDOWN(AD49,0)</f>
        <v>1050</v>
      </c>
      <c r="AF49" s="24" t="n">
        <f aca="false">($G$1*AH49)</f>
        <v>4420</v>
      </c>
      <c r="AG49" s="26" t="n">
        <f aca="false">ROUNDDOWN(AF49,0)</f>
        <v>4420</v>
      </c>
      <c r="AH49" s="25" t="n">
        <f aca="false">IF((ISBLANK(N49)),M49,N49)</f>
        <v>0.2</v>
      </c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.75" hidden="false" customHeight="false" outlineLevel="0" collapsed="false">
      <c r="A50" s="18" t="n">
        <v>42411</v>
      </c>
      <c r="B50" s="19" t="n">
        <v>40854</v>
      </c>
      <c r="C50" s="20" t="n">
        <v>34987</v>
      </c>
      <c r="D50" s="20" t="n">
        <v>0</v>
      </c>
      <c r="E50" s="20" t="n">
        <v>72</v>
      </c>
      <c r="F50" s="21" t="s">
        <v>39</v>
      </c>
      <c r="G50" s="22" t="s">
        <v>46</v>
      </c>
      <c r="H50" s="23" t="n">
        <v>115</v>
      </c>
      <c r="I50" s="22" t="s">
        <v>41</v>
      </c>
      <c r="J50" s="22" t="s">
        <v>42</v>
      </c>
      <c r="K50" s="0"/>
      <c r="L50" s="24" t="n">
        <f aca="false">IF(D50&gt;$E$3,$E$3,D50)</f>
        <v>0</v>
      </c>
      <c r="M50" s="37" t="n">
        <v>0.21</v>
      </c>
      <c r="N50" s="37"/>
      <c r="O50" s="38" t="n">
        <f aca="false">E50*(($B$2-$B$1+1)/7)</f>
        <v>3764.57142857143</v>
      </c>
      <c r="P50" s="24" t="n">
        <f aca="false">O50*((($B$2-A50)+1)/(($B$2-$B$1)+1))</f>
        <v>565.714285714286</v>
      </c>
      <c r="Q50" s="26" t="n">
        <f aca="false">ROUNDUP(P50,0)</f>
        <v>566</v>
      </c>
      <c r="R50" s="24" t="n">
        <f aca="false">E50*(($B$4-$B$3+1)/7)</f>
        <v>3754.28571428571</v>
      </c>
      <c r="S50" s="26" t="n">
        <f aca="false">ROUNDUP(R50,0)</f>
        <v>3755</v>
      </c>
      <c r="T50" s="27" t="n">
        <f aca="false">($C50-$L50)*$M50</f>
        <v>7347.27</v>
      </c>
      <c r="U50" s="27" t="n">
        <f aca="false">ROUNDDOWN(T50,0)</f>
        <v>7347</v>
      </c>
      <c r="V50" s="27" t="n">
        <f aca="false">U50*(($A50-$B$1))/(($B$2-$B$1+1))</f>
        <v>6242.94262295082</v>
      </c>
      <c r="W50" s="27" t="n">
        <f aca="false">ROUNDUP(V50,0)</f>
        <v>6243</v>
      </c>
      <c r="X50" s="27" t="n">
        <f aca="false">U50-W50-Q50</f>
        <v>538</v>
      </c>
      <c r="Y50" s="26" t="n">
        <f aca="false">IF(X50&lt;0,0,(ROUNDDOWN(X50,0)))</f>
        <v>538</v>
      </c>
      <c r="Z50" s="27" t="n">
        <f aca="false">((($C50-$L50)*AH50))</f>
        <v>7347.27</v>
      </c>
      <c r="AA50" s="27" t="n">
        <f aca="false">ROUNDDOWN(Z50,0)</f>
        <v>7347</v>
      </c>
      <c r="AB50" s="27" t="n">
        <f aca="false">AA50-S50</f>
        <v>3592</v>
      </c>
      <c r="AC50" s="26" t="n">
        <f aca="false">IF(AB50&lt;0,0,(ROUNDDOWN(AB50,0)))</f>
        <v>3592</v>
      </c>
      <c r="AD50" s="24" t="n">
        <f aca="false">($E$1*M50)*((($B$2-$A50)+1)/(($B$2-$B$1+1)))</f>
        <v>697.418032786885</v>
      </c>
      <c r="AE50" s="26" t="n">
        <f aca="false">ROUNDDOWN(AD50,0)</f>
        <v>697</v>
      </c>
      <c r="AF50" s="24" t="n">
        <f aca="false">($G$1*AH50)</f>
        <v>4641</v>
      </c>
      <c r="AG50" s="26" t="n">
        <f aca="false">ROUNDDOWN(AF50,0)</f>
        <v>4641</v>
      </c>
      <c r="AH50" s="25" t="n">
        <f aca="false">IF((ISBLANK(N50)),M50,N50)</f>
        <v>0.21</v>
      </c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.75" hidden="false" customHeight="false" outlineLevel="0" collapsed="false">
      <c r="A51" s="18" t="n">
        <v>42441</v>
      </c>
      <c r="B51" s="19" t="n">
        <v>35796</v>
      </c>
      <c r="C51" s="20" t="n">
        <v>18465</v>
      </c>
      <c r="D51" s="20" t="n">
        <v>50</v>
      </c>
      <c r="E51" s="20" t="n">
        <v>100</v>
      </c>
      <c r="F51" s="21" t="s">
        <v>39</v>
      </c>
      <c r="G51" s="22" t="s">
        <v>46</v>
      </c>
      <c r="H51" s="23" t="n">
        <v>120</v>
      </c>
      <c r="I51" s="22" t="s">
        <v>41</v>
      </c>
      <c r="J51" s="22" t="s">
        <v>42</v>
      </c>
      <c r="K51" s="0"/>
      <c r="L51" s="24" t="n">
        <f aca="false">IF(D51&gt;$E$3,$E$3,D51)</f>
        <v>50</v>
      </c>
      <c r="M51" s="37" t="n">
        <v>0.22</v>
      </c>
      <c r="N51" s="37"/>
      <c r="O51" s="38" t="n">
        <f aca="false">E51*(($B$2-$B$1+1)/7)</f>
        <v>5228.57142857143</v>
      </c>
      <c r="P51" s="24" t="n">
        <f aca="false">O51*((($B$2-A51)+1)/(($B$2-$B$1)+1))</f>
        <v>357.142857142857</v>
      </c>
      <c r="Q51" s="26" t="n">
        <f aca="false">ROUNDUP(P51,0)</f>
        <v>358</v>
      </c>
      <c r="R51" s="24" t="n">
        <f aca="false">E51*(($B$4-$B$3+1)/7)</f>
        <v>5214.28571428571</v>
      </c>
      <c r="S51" s="26" t="n">
        <f aca="false">ROUNDUP(R51,0)</f>
        <v>5215</v>
      </c>
      <c r="T51" s="27" t="n">
        <f aca="false">($C51-$L51)*$M51</f>
        <v>4051.3</v>
      </c>
      <c r="U51" s="27" t="n">
        <f aca="false">ROUNDDOWN(T51,0)</f>
        <v>4051</v>
      </c>
      <c r="V51" s="27" t="n">
        <f aca="false">U51*(($A51-$B$1))/(($B$2-$B$1+1))</f>
        <v>3774.29234972678</v>
      </c>
      <c r="W51" s="27" t="n">
        <f aca="false">ROUNDUP(V51,0)</f>
        <v>3775</v>
      </c>
      <c r="X51" s="27" t="n">
        <f aca="false">U51-W51-Q51</f>
        <v>-82</v>
      </c>
      <c r="Y51" s="26" t="n">
        <f aca="false">IF(X51&lt;0,0,(ROUNDDOWN(X51,0)))</f>
        <v>0</v>
      </c>
      <c r="Z51" s="27" t="n">
        <f aca="false">((($C51-$L51)*AH51))</f>
        <v>4051.3</v>
      </c>
      <c r="AA51" s="27" t="n">
        <f aca="false">ROUNDDOWN(Z51,0)</f>
        <v>4051</v>
      </c>
      <c r="AB51" s="27" t="n">
        <f aca="false">AA51-S51</f>
        <v>-1164</v>
      </c>
      <c r="AC51" s="26" t="n">
        <f aca="false">IF(AB51&lt;0,0,(ROUNDDOWN(AB51,0)))</f>
        <v>0</v>
      </c>
      <c r="AD51" s="24" t="n">
        <f aca="false">($E$1*M51)*((($B$2-$A51)+1)/(($B$2-$B$1+1)))</f>
        <v>332.103825136612</v>
      </c>
      <c r="AE51" s="26" t="n">
        <f aca="false">ROUNDDOWN(AD51,0)</f>
        <v>332</v>
      </c>
      <c r="AF51" s="24" t="n">
        <f aca="false">($G$1*AH51)</f>
        <v>4862</v>
      </c>
      <c r="AG51" s="26" t="n">
        <f aca="false">ROUNDDOWN(AF51,0)</f>
        <v>4862</v>
      </c>
      <c r="AH51" s="25" t="n">
        <f aca="false">IF((ISBLANK(N51)),M51,N51)</f>
        <v>0.22</v>
      </c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.75" hidden="false" customHeight="false" outlineLevel="0" collapsed="false">
      <c r="A52" s="18" t="n">
        <v>42370</v>
      </c>
      <c r="B52" s="28" t="n">
        <v>35797</v>
      </c>
      <c r="C52" s="20" t="n">
        <v>85674</v>
      </c>
      <c r="D52" s="20" t="n">
        <v>0</v>
      </c>
      <c r="E52" s="20" t="n">
        <v>10</v>
      </c>
      <c r="F52" s="21" t="s">
        <v>39</v>
      </c>
      <c r="G52" s="22" t="s">
        <v>46</v>
      </c>
      <c r="H52" s="23" t="n">
        <v>125</v>
      </c>
      <c r="I52" s="22" t="s">
        <v>41</v>
      </c>
      <c r="J52" s="22" t="s">
        <v>42</v>
      </c>
      <c r="K52" s="0"/>
      <c r="L52" s="24" t="n">
        <f aca="false">IF(D52&gt;$E$3,$E$3,D52)</f>
        <v>0</v>
      </c>
      <c r="M52" s="37" t="n">
        <v>0.23</v>
      </c>
      <c r="N52" s="37"/>
      <c r="O52" s="38" t="n">
        <f aca="false">E52*(($B$2-$B$1+1)/7)</f>
        <v>522.857142857143</v>
      </c>
      <c r="P52" s="24" t="n">
        <f aca="false">O52*((($B$2-A52)+1)/(($B$2-$B$1)+1))</f>
        <v>137.142857142857</v>
      </c>
      <c r="Q52" s="26" t="n">
        <f aca="false">ROUNDUP(P52,0)</f>
        <v>138</v>
      </c>
      <c r="R52" s="24" t="n">
        <f aca="false">E52*(($B$4-$B$3+1)/7)</f>
        <v>521.428571428571</v>
      </c>
      <c r="S52" s="26" t="n">
        <f aca="false">ROUNDUP(R52,0)</f>
        <v>522</v>
      </c>
      <c r="T52" s="27" t="n">
        <f aca="false">($C52-$L52)*$M52</f>
        <v>19705.02</v>
      </c>
      <c r="U52" s="27" t="n">
        <f aca="false">ROUNDDOWN(T52,0)</f>
        <v>19705</v>
      </c>
      <c r="V52" s="27" t="n">
        <f aca="false">U52*(($A52-$B$1))/(($B$2-$B$1+1))</f>
        <v>14536.4754098361</v>
      </c>
      <c r="W52" s="27" t="n">
        <f aca="false">ROUNDUP(V52,0)</f>
        <v>14537</v>
      </c>
      <c r="X52" s="27" t="n">
        <f aca="false">U52-W52-Q52</f>
        <v>5030</v>
      </c>
      <c r="Y52" s="26" t="n">
        <f aca="false">IF(X52&lt;0,0,(ROUNDDOWN(X52,0)))</f>
        <v>5030</v>
      </c>
      <c r="Z52" s="27" t="n">
        <f aca="false">((($C52-$L52)*AH52))</f>
        <v>19705.02</v>
      </c>
      <c r="AA52" s="27" t="n">
        <f aca="false">ROUNDDOWN(Z52,0)</f>
        <v>19705</v>
      </c>
      <c r="AB52" s="27" t="n">
        <f aca="false">AA52-S52</f>
        <v>19183</v>
      </c>
      <c r="AC52" s="26" t="n">
        <f aca="false">IF(AB52&lt;0,0,(ROUNDDOWN(AB52,0)))</f>
        <v>19183</v>
      </c>
      <c r="AD52" s="24" t="n">
        <f aca="false">($E$1*M52)*((($B$2-$A52)+1)/(($B$2-$B$1+1)))</f>
        <v>1333.24590163934</v>
      </c>
      <c r="AE52" s="26" t="n">
        <f aca="false">ROUNDDOWN(AD52,0)</f>
        <v>1333</v>
      </c>
      <c r="AF52" s="24" t="n">
        <f aca="false">($G$1*AH52)</f>
        <v>5083</v>
      </c>
      <c r="AG52" s="26" t="n">
        <f aca="false">ROUNDDOWN(AF52,0)</f>
        <v>5083</v>
      </c>
      <c r="AH52" s="25" t="n">
        <f aca="false">IF((ISBLANK(N52)),M52,N52)</f>
        <v>0.23</v>
      </c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.75" hidden="false" customHeight="false" outlineLevel="0" collapsed="false">
      <c r="A53" s="18" t="n">
        <v>42100</v>
      </c>
      <c r="B53" s="28" t="n">
        <v>36161</v>
      </c>
      <c r="C53" s="20" t="n">
        <v>63546</v>
      </c>
      <c r="D53" s="20" t="n">
        <v>88</v>
      </c>
      <c r="E53" s="20" t="n">
        <v>15</v>
      </c>
      <c r="F53" s="21" t="s">
        <v>39</v>
      </c>
      <c r="G53" s="22" t="s">
        <v>46</v>
      </c>
      <c r="H53" s="23" t="n">
        <v>130</v>
      </c>
      <c r="I53" s="22" t="s">
        <v>41</v>
      </c>
      <c r="J53" s="22" t="s">
        <v>42</v>
      </c>
      <c r="K53" s="0"/>
      <c r="L53" s="24" t="n">
        <f aca="false">IF(D53&gt;$E$3,$E$3,D53)</f>
        <v>88</v>
      </c>
      <c r="M53" s="37" t="n">
        <v>0.24</v>
      </c>
      <c r="N53" s="37"/>
      <c r="O53" s="38" t="n">
        <f aca="false">E53*(($B$2-$B$1+1)/7)</f>
        <v>784.285714285714</v>
      </c>
      <c r="P53" s="24" t="n">
        <f aca="false">O53*((($B$2-A53)+1)/(($B$2-$B$1)+1))</f>
        <v>784.285714285714</v>
      </c>
      <c r="Q53" s="26" t="n">
        <f aca="false">ROUNDUP(P53,0)</f>
        <v>785</v>
      </c>
      <c r="R53" s="24" t="n">
        <f aca="false">E53*(($B$4-$B$3+1)/7)</f>
        <v>782.142857142857</v>
      </c>
      <c r="S53" s="26" t="n">
        <f aca="false">ROUNDUP(R53,0)</f>
        <v>783</v>
      </c>
      <c r="T53" s="27" t="n">
        <f aca="false">($C53-$L53)*$M53</f>
        <v>15229.92</v>
      </c>
      <c r="U53" s="27" t="n">
        <f aca="false">ROUNDDOWN(T53,0)</f>
        <v>15229</v>
      </c>
      <c r="V53" s="27" t="n">
        <f aca="false">U53*(($A53-$B$1))/(($B$2-$B$1+1))</f>
        <v>0</v>
      </c>
      <c r="W53" s="27" t="n">
        <f aca="false">ROUNDUP(V53,0)</f>
        <v>0</v>
      </c>
      <c r="X53" s="27" t="n">
        <f aca="false">U53-W53-Q53</f>
        <v>14444</v>
      </c>
      <c r="Y53" s="26" t="n">
        <f aca="false">IF(X53&lt;0,0,(ROUNDDOWN(X53,0)))</f>
        <v>14444</v>
      </c>
      <c r="Z53" s="27" t="n">
        <f aca="false">((($C53-$L53)*AH53))</f>
        <v>15229.92</v>
      </c>
      <c r="AA53" s="27" t="n">
        <f aca="false">ROUNDDOWN(Z53,0)</f>
        <v>15229</v>
      </c>
      <c r="AB53" s="27" t="n">
        <f aca="false">AA53-S53</f>
        <v>14446</v>
      </c>
      <c r="AC53" s="26" t="n">
        <f aca="false">IF(AB53&lt;0,0,(ROUNDDOWN(AB53,0)))</f>
        <v>14446</v>
      </c>
      <c r="AD53" s="24" t="n">
        <f aca="false">($E$1*M53)*((($B$2-$A53)+1)/(($B$2-$B$1+1)))</f>
        <v>5304</v>
      </c>
      <c r="AE53" s="26" t="n">
        <f aca="false">ROUNDDOWN(AD53,0)</f>
        <v>5304</v>
      </c>
      <c r="AF53" s="24" t="n">
        <f aca="false">($G$1*AH53)</f>
        <v>5304</v>
      </c>
      <c r="AG53" s="26" t="n">
        <f aca="false">ROUNDDOWN(AF53,0)</f>
        <v>5304</v>
      </c>
      <c r="AH53" s="25" t="n">
        <f aca="false">IF((ISBLANK(N53)),M53,N53)</f>
        <v>0.24</v>
      </c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.75" hidden="false" customHeight="false" outlineLevel="0" collapsed="false">
      <c r="A54" s="18" t="n">
        <v>42100</v>
      </c>
      <c r="B54" s="19" t="n">
        <v>40923</v>
      </c>
      <c r="C54" s="20" t="n">
        <v>28000</v>
      </c>
      <c r="D54" s="20" t="n">
        <v>153</v>
      </c>
      <c r="E54" s="20" t="n">
        <v>37</v>
      </c>
      <c r="F54" s="21" t="s">
        <v>39</v>
      </c>
      <c r="G54" s="22" t="s">
        <v>46</v>
      </c>
      <c r="H54" s="23" t="n">
        <v>135</v>
      </c>
      <c r="I54" s="22" t="s">
        <v>41</v>
      </c>
      <c r="J54" s="22" t="s">
        <v>42</v>
      </c>
      <c r="K54" s="0"/>
      <c r="L54" s="24" t="n">
        <f aca="false">IF(D54&gt;$E$3,$E$3,D54)</f>
        <v>153</v>
      </c>
      <c r="M54" s="37" t="n">
        <v>0.25</v>
      </c>
      <c r="N54" s="37"/>
      <c r="O54" s="38" t="n">
        <f aca="false">E54*(($B$2-$B$1+1)/7)</f>
        <v>1934.57142857143</v>
      </c>
      <c r="P54" s="24" t="n">
        <f aca="false">O54*((($B$2-A54)+1)/(($B$2-$B$1)+1))</f>
        <v>1934.57142857143</v>
      </c>
      <c r="Q54" s="26" t="n">
        <f aca="false">ROUNDUP(P54,0)</f>
        <v>1935</v>
      </c>
      <c r="R54" s="24" t="n">
        <f aca="false">E54*(($B$4-$B$3+1)/7)</f>
        <v>1929.28571428571</v>
      </c>
      <c r="S54" s="26" t="n">
        <f aca="false">ROUNDUP(R54,0)</f>
        <v>1930</v>
      </c>
      <c r="T54" s="27" t="n">
        <f aca="false">($C54-$L54)*$M54</f>
        <v>6961.75</v>
      </c>
      <c r="U54" s="27" t="n">
        <f aca="false">ROUNDDOWN(T54,0)</f>
        <v>6961</v>
      </c>
      <c r="V54" s="27" t="n">
        <f aca="false">U54*(($A54-$B$1))/(($B$2-$B$1+1))</f>
        <v>0</v>
      </c>
      <c r="W54" s="27" t="n">
        <f aca="false">ROUNDUP(V54,0)</f>
        <v>0</v>
      </c>
      <c r="X54" s="27" t="n">
        <f aca="false">U54-W54-Q54</f>
        <v>5026</v>
      </c>
      <c r="Y54" s="26" t="n">
        <f aca="false">IF(X54&lt;0,0,(ROUNDDOWN(X54,0)))</f>
        <v>5026</v>
      </c>
      <c r="Z54" s="27" t="n">
        <f aca="false">((($C54-$L54)*AH54))</f>
        <v>6961.75</v>
      </c>
      <c r="AA54" s="27" t="n">
        <f aca="false">ROUNDDOWN(Z54,0)</f>
        <v>6961</v>
      </c>
      <c r="AB54" s="27" t="n">
        <f aca="false">AA54-S54</f>
        <v>5031</v>
      </c>
      <c r="AC54" s="26" t="n">
        <f aca="false">IF(AB54&lt;0,0,(ROUNDDOWN(AB54,0)))</f>
        <v>5031</v>
      </c>
      <c r="AD54" s="24" t="n">
        <f aca="false">($E$1*M54)*((($B$2-$A54)+1)/(($B$2-$B$1+1)))</f>
        <v>5525</v>
      </c>
      <c r="AE54" s="26" t="n">
        <f aca="false">ROUNDDOWN(AD54,0)</f>
        <v>5525</v>
      </c>
      <c r="AF54" s="24" t="n">
        <f aca="false">($G$1*AH54)</f>
        <v>5525</v>
      </c>
      <c r="AG54" s="26" t="n">
        <f aca="false">ROUNDDOWN(AF54,0)</f>
        <v>5525</v>
      </c>
      <c r="AH54" s="25" t="n">
        <f aca="false">IF((ISBLANK(N54)),M54,N54)</f>
        <v>0.25</v>
      </c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.75" hidden="false" customHeight="false" outlineLevel="0" collapsed="false">
      <c r="A55" s="18" t="n">
        <v>42126</v>
      </c>
      <c r="B55" s="19" t="n">
        <v>40854</v>
      </c>
      <c r="C55" s="20" t="n">
        <v>22847</v>
      </c>
      <c r="D55" s="20" t="n">
        <v>200</v>
      </c>
      <c r="E55" s="20" t="n">
        <v>0</v>
      </c>
      <c r="F55" s="21" t="s">
        <v>39</v>
      </c>
      <c r="G55" s="22" t="s">
        <v>46</v>
      </c>
      <c r="H55" s="23" t="n">
        <v>140</v>
      </c>
      <c r="I55" s="22" t="s">
        <v>41</v>
      </c>
      <c r="J55" s="22" t="s">
        <v>42</v>
      </c>
      <c r="K55" s="0"/>
      <c r="L55" s="24" t="n">
        <f aca="false">IF(D55&gt;$E$3,$E$3,D55)</f>
        <v>200</v>
      </c>
      <c r="M55" s="37" t="n">
        <v>0.26</v>
      </c>
      <c r="N55" s="37"/>
      <c r="O55" s="38" t="n">
        <f aca="false">E55*(($B$2-$B$1+1)/7)</f>
        <v>0</v>
      </c>
      <c r="P55" s="24" t="n">
        <f aca="false">O55*((($B$2-A55)+1)/(($B$2-$B$1)+1))</f>
        <v>0</v>
      </c>
      <c r="Q55" s="26" t="n">
        <f aca="false">ROUNDUP(P55,0)</f>
        <v>0</v>
      </c>
      <c r="R55" s="24" t="n">
        <f aca="false">E55*(($B$4-$B$3+1)/7)</f>
        <v>0</v>
      </c>
      <c r="S55" s="26" t="n">
        <f aca="false">ROUNDUP(R55,0)</f>
        <v>0</v>
      </c>
      <c r="T55" s="27" t="n">
        <f aca="false">($C55-$L55)*$M55</f>
        <v>5888.22</v>
      </c>
      <c r="U55" s="27" t="n">
        <f aca="false">ROUNDDOWN(T55,0)</f>
        <v>5888</v>
      </c>
      <c r="V55" s="27" t="n">
        <f aca="false">U55*(($A55-$B$1))/(($B$2-$B$1+1))</f>
        <v>418.273224043716</v>
      </c>
      <c r="W55" s="27" t="n">
        <f aca="false">ROUNDUP(V55,0)</f>
        <v>419</v>
      </c>
      <c r="X55" s="27" t="n">
        <f aca="false">U55-W55-Q55</f>
        <v>5469</v>
      </c>
      <c r="Y55" s="26" t="n">
        <f aca="false">IF(X55&lt;0,0,(ROUNDDOWN(X55,0)))</f>
        <v>5469</v>
      </c>
      <c r="Z55" s="27" t="n">
        <f aca="false">((($C55-$L55)*AH55))</f>
        <v>5888.22</v>
      </c>
      <c r="AA55" s="27" t="n">
        <f aca="false">ROUNDDOWN(Z55,0)</f>
        <v>5888</v>
      </c>
      <c r="AB55" s="27" t="n">
        <f aca="false">AA55-S55</f>
        <v>5888</v>
      </c>
      <c r="AC55" s="26" t="n">
        <f aca="false">IF(AB55&lt;0,0,(ROUNDDOWN(AB55,0)))</f>
        <v>5888</v>
      </c>
      <c r="AD55" s="24" t="n">
        <f aca="false">($E$1*M55)*((($B$2-$A55)+1)/(($B$2-$B$1+1)))</f>
        <v>5337.81420765027</v>
      </c>
      <c r="AE55" s="26" t="n">
        <f aca="false">ROUNDDOWN(AD55,0)</f>
        <v>5337</v>
      </c>
      <c r="AF55" s="24" t="n">
        <f aca="false">($G$1*AH55)</f>
        <v>5746</v>
      </c>
      <c r="AG55" s="26" t="n">
        <f aca="false">ROUNDDOWN(AF55,0)</f>
        <v>5746</v>
      </c>
      <c r="AH55" s="25" t="n">
        <f aca="false">IF((ISBLANK(N55)),M55,N55)</f>
        <v>0.26</v>
      </c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.75" hidden="false" customHeight="false" outlineLevel="0" collapsed="false">
      <c r="A56" s="18" t="n">
        <v>42158</v>
      </c>
      <c r="B56" s="19" t="n">
        <v>35796</v>
      </c>
      <c r="C56" s="20" t="n">
        <v>25000</v>
      </c>
      <c r="D56" s="20" t="n">
        <v>0</v>
      </c>
      <c r="E56" s="20" t="n">
        <v>22</v>
      </c>
      <c r="F56" s="21" t="s">
        <v>39</v>
      </c>
      <c r="G56" s="22" t="s">
        <v>46</v>
      </c>
      <c r="H56" s="23" t="n">
        <v>145</v>
      </c>
      <c r="I56" s="22" t="s">
        <v>44</v>
      </c>
      <c r="J56" s="22" t="s">
        <v>42</v>
      </c>
      <c r="K56" s="0"/>
      <c r="L56" s="24" t="n">
        <f aca="false">IF(D56&gt;$E$3,$E$3,D56)</f>
        <v>0</v>
      </c>
      <c r="M56" s="37" t="n">
        <v>0.27</v>
      </c>
      <c r="N56" s="37"/>
      <c r="O56" s="38" t="n">
        <f aca="false">E56*(($B$2-$B$1+1)/7)</f>
        <v>1150.28571428571</v>
      </c>
      <c r="P56" s="24" t="n">
        <f aca="false">O56*((($B$2-A56)+1)/(($B$2-$B$1)+1))</f>
        <v>968</v>
      </c>
      <c r="Q56" s="26" t="n">
        <f aca="false">ROUNDUP(P56,0)</f>
        <v>968</v>
      </c>
      <c r="R56" s="24" t="n">
        <f aca="false">E56*(($B$4-$B$3+1)/7)</f>
        <v>1147.14285714286</v>
      </c>
      <c r="S56" s="26" t="n">
        <f aca="false">ROUNDUP(R56,0)</f>
        <v>1148</v>
      </c>
      <c r="T56" s="27" t="n">
        <f aca="false">($C56-$L56)*$M56</f>
        <v>6750</v>
      </c>
      <c r="U56" s="27" t="n">
        <f aca="false">ROUNDDOWN(T56,0)</f>
        <v>6750</v>
      </c>
      <c r="V56" s="27" t="n">
        <f aca="false">U56*(($A56-$B$1))/(($B$2-$B$1+1))</f>
        <v>1069.67213114754</v>
      </c>
      <c r="W56" s="27" t="n">
        <f aca="false">ROUNDUP(V56,0)</f>
        <v>1070</v>
      </c>
      <c r="X56" s="27" t="n">
        <f aca="false">U56-W56-Q56</f>
        <v>4712</v>
      </c>
      <c r="Y56" s="26" t="n">
        <f aca="false">IF(X56&lt;0,0,(ROUNDDOWN(X56,0)))</f>
        <v>4712</v>
      </c>
      <c r="Z56" s="27" t="n">
        <f aca="false">((($C56-$L56)*AH56))</f>
        <v>6750</v>
      </c>
      <c r="AA56" s="27" t="n">
        <f aca="false">ROUNDDOWN(Z56,0)</f>
        <v>6750</v>
      </c>
      <c r="AB56" s="27" t="n">
        <f aca="false">AA56-S56</f>
        <v>5602</v>
      </c>
      <c r="AC56" s="26" t="n">
        <f aca="false">IF(AB56&lt;0,0,(ROUNDDOWN(AB56,0)))</f>
        <v>5602</v>
      </c>
      <c r="AD56" s="24" t="n">
        <f aca="false">($E$1*M56)*((($B$2-$A56)+1)/(($B$2-$B$1+1)))</f>
        <v>5021.40983606557</v>
      </c>
      <c r="AE56" s="26" t="n">
        <f aca="false">ROUNDDOWN(AD56,0)</f>
        <v>5021</v>
      </c>
      <c r="AF56" s="24" t="n">
        <f aca="false">($G$1*AH56)</f>
        <v>5967</v>
      </c>
      <c r="AG56" s="26" t="n">
        <f aca="false">ROUNDDOWN(AF56,0)</f>
        <v>5967</v>
      </c>
      <c r="AH56" s="25" t="n">
        <f aca="false">IF((ISBLANK(N56)),M56,N56)</f>
        <v>0.27</v>
      </c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.75" hidden="false" customHeight="false" outlineLevel="0" collapsed="false">
      <c r="A57" s="18" t="n">
        <v>42189</v>
      </c>
      <c r="B57" s="28" t="n">
        <v>35797</v>
      </c>
      <c r="C57" s="20" t="n">
        <v>51423</v>
      </c>
      <c r="D57" s="20" t="n">
        <v>9000</v>
      </c>
      <c r="E57" s="20" t="n">
        <v>30</v>
      </c>
      <c r="F57" s="21" t="s">
        <v>39</v>
      </c>
      <c r="G57" s="22" t="s">
        <v>46</v>
      </c>
      <c r="H57" s="23" t="n">
        <v>150</v>
      </c>
      <c r="I57" s="22" t="s">
        <v>44</v>
      </c>
      <c r="J57" s="22" t="s">
        <v>42</v>
      </c>
      <c r="K57" s="0"/>
      <c r="L57" s="24" t="n">
        <f aca="false">IF(D57&gt;$E$3,$E$3,D57)</f>
        <v>5000</v>
      </c>
      <c r="M57" s="37" t="n">
        <v>0.28</v>
      </c>
      <c r="N57" s="37"/>
      <c r="O57" s="38" t="n">
        <f aca="false">E57*(($B$2-$B$1+1)/7)</f>
        <v>1568.57142857143</v>
      </c>
      <c r="P57" s="24" t="n">
        <f aca="false">O57*((($B$2-A57)+1)/(($B$2-$B$1)+1))</f>
        <v>1187.14285714286</v>
      </c>
      <c r="Q57" s="26" t="n">
        <f aca="false">ROUNDUP(P57,0)</f>
        <v>1188</v>
      </c>
      <c r="R57" s="24" t="n">
        <f aca="false">E57*(($B$4-$B$3+1)/7)</f>
        <v>1564.28571428571</v>
      </c>
      <c r="S57" s="26" t="n">
        <f aca="false">ROUNDUP(R57,0)</f>
        <v>1565</v>
      </c>
      <c r="T57" s="27" t="n">
        <f aca="false">($C57-$L57)*$M57</f>
        <v>12998.44</v>
      </c>
      <c r="U57" s="27" t="n">
        <f aca="false">ROUNDDOWN(T57,0)</f>
        <v>12998</v>
      </c>
      <c r="V57" s="27" t="n">
        <f aca="false">U57*(($A57-$B$1))/(($B$2-$B$1+1))</f>
        <v>3160.71584699454</v>
      </c>
      <c r="W57" s="27" t="n">
        <f aca="false">ROUNDUP(V57,0)</f>
        <v>3161</v>
      </c>
      <c r="X57" s="27" t="n">
        <f aca="false">U57-W57-Q57</f>
        <v>8649</v>
      </c>
      <c r="Y57" s="26" t="n">
        <f aca="false">IF(X57&lt;0,0,(ROUNDDOWN(X57,0)))</f>
        <v>8649</v>
      </c>
      <c r="Z57" s="27" t="n">
        <f aca="false">((($C57-$L57)*AH57))</f>
        <v>12998.44</v>
      </c>
      <c r="AA57" s="27" t="n">
        <f aca="false">ROUNDDOWN(Z57,0)</f>
        <v>12998</v>
      </c>
      <c r="AB57" s="27" t="n">
        <f aca="false">AA57-S57</f>
        <v>11433</v>
      </c>
      <c r="AC57" s="26" t="n">
        <f aca="false">IF(AB57&lt;0,0,(ROUNDDOWN(AB57,0)))</f>
        <v>11433</v>
      </c>
      <c r="AD57" s="24" t="n">
        <f aca="false">($E$1*M57)*((($B$2-$A57)+1)/(($B$2-$B$1+1)))</f>
        <v>4683.26775956284</v>
      </c>
      <c r="AE57" s="26" t="n">
        <f aca="false">ROUNDDOWN(AD57,0)</f>
        <v>4683</v>
      </c>
      <c r="AF57" s="24" t="n">
        <f aca="false">($G$1*AH57)</f>
        <v>6188</v>
      </c>
      <c r="AG57" s="26" t="n">
        <f aca="false">ROUNDDOWN(AF57,0)</f>
        <v>6188</v>
      </c>
      <c r="AH57" s="25" t="n">
        <f aca="false">IF((ISBLANK(N57)),M57,N57)</f>
        <v>0.28</v>
      </c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.75" hidden="false" customHeight="false" outlineLevel="0" collapsed="false">
      <c r="A58" s="18" t="n">
        <v>42100</v>
      </c>
      <c r="B58" s="19" t="n">
        <v>41275</v>
      </c>
      <c r="C58" s="20" t="n">
        <v>67545</v>
      </c>
      <c r="D58" s="20" t="n">
        <v>0</v>
      </c>
      <c r="E58" s="20" t="n">
        <v>100</v>
      </c>
      <c r="F58" s="21" t="s">
        <v>43</v>
      </c>
      <c r="G58" s="22" t="s">
        <v>46</v>
      </c>
      <c r="H58" s="23" t="n">
        <v>155</v>
      </c>
      <c r="I58" s="22" t="s">
        <v>44</v>
      </c>
      <c r="J58" s="22" t="s">
        <v>42</v>
      </c>
      <c r="K58" s="0"/>
      <c r="L58" s="24" t="n">
        <f aca="false">IF(D58&gt;$E$3,$E$3,D58)</f>
        <v>0</v>
      </c>
      <c r="M58" s="37" t="n">
        <v>0.29</v>
      </c>
      <c r="N58" s="37"/>
      <c r="O58" s="38" t="n">
        <f aca="false">E58*12</f>
        <v>1200</v>
      </c>
      <c r="P58" s="24" t="n">
        <f aca="false">O58*((($B$2-A58)+1)/(($B$2-$B$1)+1))</f>
        <v>1200</v>
      </c>
      <c r="Q58" s="26" t="n">
        <f aca="false">ROUNDUP(P58,0)</f>
        <v>1200</v>
      </c>
      <c r="R58" s="24" t="n">
        <f aca="false">E58*12</f>
        <v>1200</v>
      </c>
      <c r="S58" s="26" t="n">
        <f aca="false">ROUNDUP(R58,0)</f>
        <v>1200</v>
      </c>
      <c r="T58" s="27" t="n">
        <f aca="false">($C58-$L58)*$M58</f>
        <v>19588.05</v>
      </c>
      <c r="U58" s="27" t="n">
        <f aca="false">ROUNDDOWN(T58,0)</f>
        <v>19588</v>
      </c>
      <c r="V58" s="27" t="n">
        <f aca="false">U58*(($A58-$B$1))/(($B$2-$B$1+1))</f>
        <v>0</v>
      </c>
      <c r="W58" s="27" t="n">
        <f aca="false">ROUNDUP(V58,0)</f>
        <v>0</v>
      </c>
      <c r="X58" s="27" t="n">
        <f aca="false">U58-W58-Q58</f>
        <v>18388</v>
      </c>
      <c r="Y58" s="26" t="n">
        <f aca="false">IF(X58&lt;0,0,(ROUNDDOWN(X58,0)))</f>
        <v>18388</v>
      </c>
      <c r="Z58" s="27" t="n">
        <f aca="false">((($C58-$L58)*AH58))</f>
        <v>19588.05</v>
      </c>
      <c r="AA58" s="27" t="n">
        <f aca="false">ROUNDDOWN(Z58,0)</f>
        <v>19588</v>
      </c>
      <c r="AB58" s="27" t="n">
        <f aca="false">AA58-S58</f>
        <v>18388</v>
      </c>
      <c r="AC58" s="26" t="n">
        <f aca="false">IF(AB58&lt;0,0,(ROUNDDOWN(AB58,0)))</f>
        <v>18388</v>
      </c>
      <c r="AD58" s="24" t="n">
        <f aca="false">($E$1*M58)*((($B$2-$A58)+1)/(($B$2-$B$1+1)))</f>
        <v>6409</v>
      </c>
      <c r="AE58" s="26" t="n">
        <f aca="false">ROUNDDOWN(AD58,0)</f>
        <v>6409</v>
      </c>
      <c r="AF58" s="24" t="n">
        <f aca="false">($G$1*AH58)</f>
        <v>6409</v>
      </c>
      <c r="AG58" s="26" t="n">
        <f aca="false">ROUNDDOWN(AF58,0)</f>
        <v>6409</v>
      </c>
      <c r="AH58" s="25" t="n">
        <f aca="false">IF((ISBLANK(N58)),M58,N58)</f>
        <v>0.29</v>
      </c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.75" hidden="false" customHeight="false" outlineLevel="0" collapsed="false">
      <c r="A59" s="18" t="n">
        <v>42126</v>
      </c>
      <c r="B59" s="19" t="n">
        <v>41275</v>
      </c>
      <c r="C59" s="20" t="n">
        <v>12322</v>
      </c>
      <c r="D59" s="20" t="n">
        <v>0</v>
      </c>
      <c r="E59" s="20" t="n">
        <v>0</v>
      </c>
      <c r="F59" s="21" t="s">
        <v>43</v>
      </c>
      <c r="G59" s="22" t="s">
        <v>46</v>
      </c>
      <c r="H59" s="23" t="n">
        <v>160</v>
      </c>
      <c r="I59" s="22" t="s">
        <v>44</v>
      </c>
      <c r="J59" s="22" t="s">
        <v>42</v>
      </c>
      <c r="K59" s="0"/>
      <c r="L59" s="24" t="n">
        <f aca="false">IF(D59&gt;$E$3,$E$3,D59)</f>
        <v>0</v>
      </c>
      <c r="M59" s="37" t="n">
        <v>0.3</v>
      </c>
      <c r="N59" s="37"/>
      <c r="O59" s="38" t="n">
        <f aca="false">E59*12</f>
        <v>0</v>
      </c>
      <c r="P59" s="24" t="n">
        <f aca="false">O59*((($B$2-A59)+1)/(($B$2-$B$1)+1))</f>
        <v>0</v>
      </c>
      <c r="Q59" s="26" t="n">
        <f aca="false">ROUNDUP(P59,0)</f>
        <v>0</v>
      </c>
      <c r="R59" s="24" t="n">
        <f aca="false">E59*12</f>
        <v>0</v>
      </c>
      <c r="S59" s="26" t="n">
        <f aca="false">ROUNDUP(R59,0)</f>
        <v>0</v>
      </c>
      <c r="T59" s="27" t="n">
        <f aca="false">($C59-$L59)*$M59</f>
        <v>3696.6</v>
      </c>
      <c r="U59" s="27" t="n">
        <f aca="false">ROUNDDOWN(T59,0)</f>
        <v>3696</v>
      </c>
      <c r="V59" s="27" t="n">
        <f aca="false">U59*(($A59-$B$1))/(($B$2-$B$1+1))</f>
        <v>262.55737704918</v>
      </c>
      <c r="W59" s="27" t="n">
        <f aca="false">ROUNDUP(V59,0)</f>
        <v>263</v>
      </c>
      <c r="X59" s="27" t="n">
        <f aca="false">U59-W59-Q59</f>
        <v>3433</v>
      </c>
      <c r="Y59" s="26" t="n">
        <f aca="false">IF(X59&lt;0,0,(ROUNDDOWN(X59,0)))</f>
        <v>3433</v>
      </c>
      <c r="Z59" s="27" t="n">
        <f aca="false">((($C59-$L59)*AH59))</f>
        <v>3696.6</v>
      </c>
      <c r="AA59" s="27" t="n">
        <f aca="false">ROUNDDOWN(Z59,0)</f>
        <v>3696</v>
      </c>
      <c r="AB59" s="27" t="n">
        <f aca="false">AA59-S59</f>
        <v>3696</v>
      </c>
      <c r="AC59" s="26" t="n">
        <f aca="false">IF(AB59&lt;0,0,(ROUNDDOWN(AB59,0)))</f>
        <v>3696</v>
      </c>
      <c r="AD59" s="24" t="n">
        <f aca="false">($E$1*M59)*((($B$2-$A59)+1)/(($B$2-$B$1+1)))</f>
        <v>6159.01639344262</v>
      </c>
      <c r="AE59" s="26" t="n">
        <f aca="false">ROUNDDOWN(AD59,0)</f>
        <v>6159</v>
      </c>
      <c r="AF59" s="24" t="n">
        <f aca="false">($G$1*AH59)</f>
        <v>6630</v>
      </c>
      <c r="AG59" s="26" t="n">
        <f aca="false">ROUNDDOWN(AF59,0)</f>
        <v>6630</v>
      </c>
      <c r="AH59" s="25" t="n">
        <f aca="false">IF((ISBLANK(N59)),M59,N59)</f>
        <v>0.3</v>
      </c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.75" hidden="false" customHeight="false" outlineLevel="0" collapsed="false">
      <c r="A60" s="18" t="n">
        <v>42158</v>
      </c>
      <c r="B60" s="19" t="n">
        <v>41275</v>
      </c>
      <c r="C60" s="20" t="n">
        <v>23999</v>
      </c>
      <c r="D60" s="20" t="n">
        <v>0</v>
      </c>
      <c r="E60" s="20" t="n">
        <v>15</v>
      </c>
      <c r="F60" s="21" t="s">
        <v>43</v>
      </c>
      <c r="G60" s="22" t="s">
        <v>46</v>
      </c>
      <c r="H60" s="23" t="n">
        <v>165</v>
      </c>
      <c r="I60" s="22" t="s">
        <v>44</v>
      </c>
      <c r="J60" s="22" t="s">
        <v>42</v>
      </c>
      <c r="K60" s="0"/>
      <c r="L60" s="24" t="n">
        <f aca="false">IF(D60&gt;$E$3,$E$3,D60)</f>
        <v>0</v>
      </c>
      <c r="M60" s="37" t="n">
        <v>0.31</v>
      </c>
      <c r="N60" s="37"/>
      <c r="O60" s="38" t="n">
        <f aca="false">E60*12</f>
        <v>180</v>
      </c>
      <c r="P60" s="24" t="n">
        <f aca="false">O60*((($B$2-A60)+1)/(($B$2-$B$1)+1))</f>
        <v>151.475409836066</v>
      </c>
      <c r="Q60" s="26" t="n">
        <f aca="false">ROUNDUP(P60,0)</f>
        <v>152</v>
      </c>
      <c r="R60" s="24" t="n">
        <f aca="false">E60*12</f>
        <v>180</v>
      </c>
      <c r="S60" s="26" t="n">
        <f aca="false">ROUNDUP(R60,0)</f>
        <v>180</v>
      </c>
      <c r="T60" s="27" t="n">
        <f aca="false">($C60-$L60)*$M60</f>
        <v>7439.69</v>
      </c>
      <c r="U60" s="27" t="n">
        <f aca="false">ROUNDDOWN(T60,0)</f>
        <v>7439</v>
      </c>
      <c r="V60" s="27" t="n">
        <f aca="false">U60*(($A60-$B$1))/(($B$2-$B$1+1))</f>
        <v>1178.85792349727</v>
      </c>
      <c r="W60" s="27" t="n">
        <f aca="false">ROUNDUP(V60,0)</f>
        <v>1179</v>
      </c>
      <c r="X60" s="27" t="n">
        <f aca="false">U60-W60-Q60</f>
        <v>6108</v>
      </c>
      <c r="Y60" s="26" t="n">
        <f aca="false">IF(X60&lt;0,0,(ROUNDDOWN(X60,0)))</f>
        <v>6108</v>
      </c>
      <c r="Z60" s="27" t="n">
        <f aca="false">((($C60-$L60)*AH60))</f>
        <v>7439.69</v>
      </c>
      <c r="AA60" s="27" t="n">
        <f aca="false">ROUNDDOWN(Z60,0)</f>
        <v>7439</v>
      </c>
      <c r="AB60" s="27" t="n">
        <f aca="false">AA60-S60</f>
        <v>7259</v>
      </c>
      <c r="AC60" s="26" t="n">
        <f aca="false">IF(AB60&lt;0,0,(ROUNDDOWN(AB60,0)))</f>
        <v>7259</v>
      </c>
      <c r="AD60" s="24" t="n">
        <f aca="false">($E$1*M60)*((($B$2-$A60)+1)/(($B$2-$B$1+1)))</f>
        <v>5765.32240437159</v>
      </c>
      <c r="AE60" s="26" t="n">
        <f aca="false">ROUNDDOWN(AD60,0)</f>
        <v>5765</v>
      </c>
      <c r="AF60" s="24" t="n">
        <f aca="false">($G$1*AH60)</f>
        <v>6851</v>
      </c>
      <c r="AG60" s="26" t="n">
        <f aca="false">ROUNDDOWN(AF60,0)</f>
        <v>6851</v>
      </c>
      <c r="AH60" s="25" t="n">
        <f aca="false">IF((ISBLANK(N60)),M60,N60)</f>
        <v>0.31</v>
      </c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.75" hidden="false" customHeight="false" outlineLevel="0" collapsed="false">
      <c r="A61" s="18" t="n">
        <v>42189</v>
      </c>
      <c r="B61" s="19" t="n">
        <v>40923</v>
      </c>
      <c r="C61" s="20" t="n">
        <v>87654</v>
      </c>
      <c r="D61" s="20" t="n">
        <v>345</v>
      </c>
      <c r="E61" s="20" t="n">
        <v>0</v>
      </c>
      <c r="F61" s="21" t="s">
        <v>43</v>
      </c>
      <c r="G61" s="22" t="s">
        <v>46</v>
      </c>
      <c r="H61" s="23" t="n">
        <v>170</v>
      </c>
      <c r="I61" s="22" t="s">
        <v>44</v>
      </c>
      <c r="J61" s="22" t="s">
        <v>42</v>
      </c>
      <c r="K61" s="0"/>
      <c r="L61" s="24" t="n">
        <f aca="false">IF(D61&gt;$E$3,$E$3,D61)</f>
        <v>345</v>
      </c>
      <c r="M61" s="37" t="n">
        <v>0.32</v>
      </c>
      <c r="N61" s="37"/>
      <c r="O61" s="38" t="n">
        <f aca="false">E61*12</f>
        <v>0</v>
      </c>
      <c r="P61" s="24" t="n">
        <f aca="false">O61*((($B$2-A61)+1)/(($B$2-$B$1)+1))</f>
        <v>0</v>
      </c>
      <c r="Q61" s="26" t="n">
        <f aca="false">ROUNDUP(P61,0)</f>
        <v>0</v>
      </c>
      <c r="R61" s="24" t="n">
        <f aca="false">E61*12</f>
        <v>0</v>
      </c>
      <c r="S61" s="26" t="n">
        <f aca="false">ROUNDUP(R61,0)</f>
        <v>0</v>
      </c>
      <c r="T61" s="27" t="n">
        <f aca="false">($C61-$L61)*$M61</f>
        <v>27938.88</v>
      </c>
      <c r="U61" s="27" t="n">
        <f aca="false">ROUNDDOWN(T61,0)</f>
        <v>27938</v>
      </c>
      <c r="V61" s="27" t="n">
        <f aca="false">U61*(($A61-$B$1))/(($B$2-$B$1+1))</f>
        <v>6793.66666666667</v>
      </c>
      <c r="W61" s="27" t="n">
        <f aca="false">ROUNDUP(V61,0)</f>
        <v>6794</v>
      </c>
      <c r="X61" s="27" t="n">
        <f aca="false">U61-W61-Q61</f>
        <v>21144</v>
      </c>
      <c r="Y61" s="26" t="n">
        <f aca="false">IF(X61&lt;0,0,(ROUNDDOWN(X61,0)))</f>
        <v>21144</v>
      </c>
      <c r="Z61" s="27" t="n">
        <f aca="false">((($C61-$L61)*AH61))</f>
        <v>27938.88</v>
      </c>
      <c r="AA61" s="27" t="n">
        <f aca="false">ROUNDDOWN(Z61,0)</f>
        <v>27938</v>
      </c>
      <c r="AB61" s="27" t="n">
        <f aca="false">AA61-S61</f>
        <v>27938</v>
      </c>
      <c r="AC61" s="26" t="n">
        <f aca="false">IF(AB61&lt;0,0,(ROUNDDOWN(AB61,0)))</f>
        <v>27938</v>
      </c>
      <c r="AD61" s="24" t="n">
        <f aca="false">($E$1*M61)*((($B$2-$A61)+1)/(($B$2-$B$1+1)))</f>
        <v>5352.30601092896</v>
      </c>
      <c r="AE61" s="26" t="n">
        <f aca="false">ROUNDDOWN(AD61,0)</f>
        <v>5352</v>
      </c>
      <c r="AF61" s="24" t="n">
        <f aca="false">($G$1*AH61)</f>
        <v>7072</v>
      </c>
      <c r="AG61" s="26" t="n">
        <f aca="false">ROUNDDOWN(AF61,0)</f>
        <v>7072</v>
      </c>
      <c r="AH61" s="25" t="n">
        <f aca="false">IF((ISBLANK(N61)),M61,N61)</f>
        <v>0.32</v>
      </c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.75" hidden="false" customHeight="false" outlineLevel="0" collapsed="false">
      <c r="A62" s="18" t="n">
        <v>42221</v>
      </c>
      <c r="B62" s="19" t="n">
        <v>40854</v>
      </c>
      <c r="C62" s="20" t="n">
        <v>22987</v>
      </c>
      <c r="D62" s="20" t="n">
        <v>0</v>
      </c>
      <c r="E62" s="20" t="n">
        <v>77</v>
      </c>
      <c r="F62" s="21" t="s">
        <v>43</v>
      </c>
      <c r="G62" s="22" t="s">
        <v>46</v>
      </c>
      <c r="H62" s="23" t="n">
        <v>175</v>
      </c>
      <c r="I62" s="22" t="s">
        <v>44</v>
      </c>
      <c r="J62" s="22" t="s">
        <v>42</v>
      </c>
      <c r="K62" s="0"/>
      <c r="L62" s="24" t="n">
        <f aca="false">IF(D62&gt;$E$3,$E$3,D62)</f>
        <v>0</v>
      </c>
      <c r="M62" s="37" t="n">
        <v>0.33</v>
      </c>
      <c r="N62" s="37"/>
      <c r="O62" s="38" t="n">
        <f aca="false">E62*12</f>
        <v>924</v>
      </c>
      <c r="P62" s="24" t="n">
        <f aca="false">O62*((($B$2-A62)+1)/(($B$2-$B$1)+1))</f>
        <v>618.524590163934</v>
      </c>
      <c r="Q62" s="26" t="n">
        <f aca="false">ROUNDUP(P62,0)</f>
        <v>619</v>
      </c>
      <c r="R62" s="24" t="n">
        <f aca="false">E62*12</f>
        <v>924</v>
      </c>
      <c r="S62" s="26" t="n">
        <f aca="false">ROUNDUP(R62,0)</f>
        <v>924</v>
      </c>
      <c r="T62" s="27" t="n">
        <f aca="false">($C62-$L62)*$M62</f>
        <v>7585.71</v>
      </c>
      <c r="U62" s="27" t="n">
        <f aca="false">ROUNDDOWN(T62,0)</f>
        <v>7585</v>
      </c>
      <c r="V62" s="27" t="n">
        <f aca="false">U62*(($A62-$B$1))/(($B$2-$B$1+1))</f>
        <v>2507.60928961749</v>
      </c>
      <c r="W62" s="27" t="n">
        <f aca="false">ROUNDUP(V62,0)</f>
        <v>2508</v>
      </c>
      <c r="X62" s="27" t="n">
        <f aca="false">U62-W62-Q62</f>
        <v>4458</v>
      </c>
      <c r="Y62" s="26" t="n">
        <f aca="false">IF(X62&lt;0,0,(ROUNDDOWN(X62,0)))</f>
        <v>4458</v>
      </c>
      <c r="Z62" s="27" t="n">
        <f aca="false">((($C62-$L62)*AH62))</f>
        <v>7585.71</v>
      </c>
      <c r="AA62" s="27" t="n">
        <f aca="false">ROUNDDOWN(Z62,0)</f>
        <v>7585</v>
      </c>
      <c r="AB62" s="27" t="n">
        <f aca="false">AA62-S62</f>
        <v>6661</v>
      </c>
      <c r="AC62" s="26" t="n">
        <f aca="false">IF(AB62&lt;0,0,(ROUNDDOWN(AB62,0)))</f>
        <v>6661</v>
      </c>
      <c r="AD62" s="24" t="n">
        <f aca="false">($E$1*M62)*((($B$2-$A62)+1)/(($B$2-$B$1+1)))</f>
        <v>4881.9262295082</v>
      </c>
      <c r="AE62" s="26" t="n">
        <f aca="false">ROUNDDOWN(AD62,0)</f>
        <v>4881</v>
      </c>
      <c r="AF62" s="24" t="n">
        <f aca="false">($G$1*AH62)</f>
        <v>7293</v>
      </c>
      <c r="AG62" s="26" t="n">
        <f aca="false">ROUNDDOWN(AF62,0)</f>
        <v>7293</v>
      </c>
      <c r="AH62" s="25" t="n">
        <f aca="false">IF((ISBLANK(N62)),M62,N62)</f>
        <v>0.33</v>
      </c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.75" hidden="false" customHeight="false" outlineLevel="0" collapsed="false">
      <c r="A63" s="18" t="n">
        <v>42253</v>
      </c>
      <c r="B63" s="19" t="n">
        <v>35796</v>
      </c>
      <c r="C63" s="20" t="n">
        <v>23999</v>
      </c>
      <c r="D63" s="20" t="n">
        <v>0</v>
      </c>
      <c r="E63" s="20" t="n">
        <v>50</v>
      </c>
      <c r="F63" s="21" t="s">
        <v>43</v>
      </c>
      <c r="G63" s="22" t="s">
        <v>46</v>
      </c>
      <c r="H63" s="23" t="n">
        <v>180</v>
      </c>
      <c r="I63" s="22" t="s">
        <v>44</v>
      </c>
      <c r="J63" s="22" t="s">
        <v>42</v>
      </c>
      <c r="K63" s="0"/>
      <c r="L63" s="24" t="n">
        <f aca="false">IF(D63&gt;$E$3,$E$3,D63)</f>
        <v>0</v>
      </c>
      <c r="M63" s="37" t="n">
        <v>0.34</v>
      </c>
      <c r="N63" s="37"/>
      <c r="O63" s="38" t="n">
        <f aca="false">E63*12</f>
        <v>600</v>
      </c>
      <c r="P63" s="24" t="n">
        <f aca="false">O63*((($B$2-A63)+1)/(($B$2-$B$1)+1))</f>
        <v>349.180327868852</v>
      </c>
      <c r="Q63" s="26" t="n">
        <f aca="false">ROUNDUP(P63,0)</f>
        <v>350</v>
      </c>
      <c r="R63" s="24" t="n">
        <f aca="false">E63*12</f>
        <v>600</v>
      </c>
      <c r="S63" s="26" t="n">
        <f aca="false">ROUNDUP(R63,0)</f>
        <v>600</v>
      </c>
      <c r="T63" s="27" t="n">
        <f aca="false">($C63-$L63)*$M63</f>
        <v>8159.66</v>
      </c>
      <c r="U63" s="27" t="n">
        <f aca="false">ROUNDDOWN(T63,0)</f>
        <v>8159</v>
      </c>
      <c r="V63" s="27" t="n">
        <f aca="false">U63*(($A63-$B$1))/(($B$2-$B$1+1))</f>
        <v>3410.72950819672</v>
      </c>
      <c r="W63" s="27" t="n">
        <f aca="false">ROUNDUP(V63,0)</f>
        <v>3411</v>
      </c>
      <c r="X63" s="27" t="n">
        <f aca="false">U63-W63-Q63</f>
        <v>4398</v>
      </c>
      <c r="Y63" s="26" t="n">
        <f aca="false">IF(X63&lt;0,0,(ROUNDDOWN(X63,0)))</f>
        <v>4398</v>
      </c>
      <c r="Z63" s="27" t="n">
        <f aca="false">((($C63-$L63)*AH63))</f>
        <v>8159.66</v>
      </c>
      <c r="AA63" s="27" t="n">
        <f aca="false">ROUNDDOWN(Z63,0)</f>
        <v>8159</v>
      </c>
      <c r="AB63" s="27" t="n">
        <f aca="false">AA63-S63</f>
        <v>7559</v>
      </c>
      <c r="AC63" s="26" t="n">
        <f aca="false">IF(AB63&lt;0,0,(ROUNDDOWN(AB63,0)))</f>
        <v>7559</v>
      </c>
      <c r="AD63" s="24" t="n">
        <f aca="false">($E$1*M63)*((($B$2-$A63)+1)/(($B$2-$B$1+1)))</f>
        <v>4372.90163934426</v>
      </c>
      <c r="AE63" s="26" t="n">
        <f aca="false">ROUNDDOWN(AD63,0)</f>
        <v>4372</v>
      </c>
      <c r="AF63" s="24" t="n">
        <f aca="false">($G$1*AH63)</f>
        <v>7514</v>
      </c>
      <c r="AG63" s="26" t="n">
        <f aca="false">ROUNDDOWN(AF63,0)</f>
        <v>7514</v>
      </c>
      <c r="AH63" s="25" t="n">
        <f aca="false">IF((ISBLANK(N63)),M63,N63)</f>
        <v>0.34</v>
      </c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.75" hidden="false" customHeight="false" outlineLevel="0" collapsed="false">
      <c r="A64" s="18" t="n">
        <v>42284</v>
      </c>
      <c r="B64" s="28" t="n">
        <v>35797</v>
      </c>
      <c r="C64" s="20" t="n">
        <v>87654</v>
      </c>
      <c r="D64" s="20" t="n">
        <v>653</v>
      </c>
      <c r="E64" s="20" t="n">
        <v>90</v>
      </c>
      <c r="F64" s="21" t="s">
        <v>43</v>
      </c>
      <c r="G64" s="22" t="s">
        <v>46</v>
      </c>
      <c r="H64" s="23" t="n">
        <v>185</v>
      </c>
      <c r="I64" s="22" t="s">
        <v>44</v>
      </c>
      <c r="J64" s="22" t="s">
        <v>42</v>
      </c>
      <c r="K64" s="0"/>
      <c r="L64" s="24" t="n">
        <f aca="false">IF(D64&gt;$E$3,$E$3,D64)</f>
        <v>653</v>
      </c>
      <c r="M64" s="37" t="n">
        <v>0.35</v>
      </c>
      <c r="N64" s="37"/>
      <c r="O64" s="38" t="n">
        <f aca="false">E64*12</f>
        <v>1080</v>
      </c>
      <c r="P64" s="24" t="n">
        <f aca="false">O64*((($B$2-A64)+1)/(($B$2-$B$1)+1))</f>
        <v>537.049180327869</v>
      </c>
      <c r="Q64" s="26" t="n">
        <f aca="false">ROUNDUP(P64,0)</f>
        <v>538</v>
      </c>
      <c r="R64" s="24" t="n">
        <f aca="false">E64*12</f>
        <v>1080</v>
      </c>
      <c r="S64" s="26" t="n">
        <f aca="false">ROUNDUP(R64,0)</f>
        <v>1080</v>
      </c>
      <c r="T64" s="27" t="n">
        <f aca="false">($C64-$L64)*$M64</f>
        <v>30450.35</v>
      </c>
      <c r="U64" s="27" t="n">
        <f aca="false">ROUNDDOWN(T64,0)</f>
        <v>30450</v>
      </c>
      <c r="V64" s="27" t="n">
        <f aca="false">U64*(($A64-$B$1))/(($B$2-$B$1+1))</f>
        <v>15308.1967213115</v>
      </c>
      <c r="W64" s="27" t="n">
        <f aca="false">ROUNDUP(V64,0)</f>
        <v>15309</v>
      </c>
      <c r="X64" s="27" t="n">
        <f aca="false">U64-W64-Q64</f>
        <v>14603</v>
      </c>
      <c r="Y64" s="26" t="n">
        <f aca="false">IF(X64&lt;0,0,(ROUNDDOWN(X64,0)))</f>
        <v>14603</v>
      </c>
      <c r="Z64" s="27" t="n">
        <f aca="false">((($C64-$L64)*AH64))</f>
        <v>30450.35</v>
      </c>
      <c r="AA64" s="27" t="n">
        <f aca="false">ROUNDDOWN(Z64,0)</f>
        <v>30450</v>
      </c>
      <c r="AB64" s="27" t="n">
        <f aca="false">AA64-S64</f>
        <v>29370</v>
      </c>
      <c r="AC64" s="26" t="n">
        <f aca="false">IF(AB64&lt;0,0,(ROUNDDOWN(AB64,0)))</f>
        <v>29370</v>
      </c>
      <c r="AD64" s="24" t="n">
        <f aca="false">($E$1*M64)*((($B$2-$A64)+1)/(($B$2-$B$1+1)))</f>
        <v>3846.36612021858</v>
      </c>
      <c r="AE64" s="26" t="n">
        <f aca="false">ROUNDDOWN(AD64,0)</f>
        <v>3846</v>
      </c>
      <c r="AF64" s="24" t="n">
        <f aca="false">($G$1*AH64)</f>
        <v>7735</v>
      </c>
      <c r="AG64" s="26" t="n">
        <f aca="false">ROUNDDOWN(AF64,0)</f>
        <v>7735</v>
      </c>
      <c r="AH64" s="25" t="n">
        <f aca="false">IF((ISBLANK(N64)),M64,N64)</f>
        <v>0.35</v>
      </c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5.75" hidden="false" customHeight="false" outlineLevel="0" collapsed="false">
      <c r="A65" s="18" t="n">
        <v>42316</v>
      </c>
      <c r="B65" s="28" t="n">
        <v>36161</v>
      </c>
      <c r="C65" s="20" t="n">
        <v>71222</v>
      </c>
      <c r="D65" s="20" t="n">
        <v>0</v>
      </c>
      <c r="E65" s="20" t="n">
        <v>0</v>
      </c>
      <c r="F65" s="21" t="s">
        <v>43</v>
      </c>
      <c r="G65" s="22" t="s">
        <v>46</v>
      </c>
      <c r="H65" s="23" t="n">
        <v>190</v>
      </c>
      <c r="I65" s="22" t="s">
        <v>45</v>
      </c>
      <c r="J65" s="22" t="s">
        <v>42</v>
      </c>
      <c r="K65" s="0"/>
      <c r="L65" s="24" t="n">
        <f aca="false">IF(D65&gt;$E$3,$E$3,D65)</f>
        <v>0</v>
      </c>
      <c r="M65" s="37" t="n">
        <v>0.36</v>
      </c>
      <c r="N65" s="37"/>
      <c r="O65" s="38" t="n">
        <f aca="false">E65*12</f>
        <v>0</v>
      </c>
      <c r="P65" s="24" t="n">
        <f aca="false">O65*((($B$2-A65)+1)/(($B$2-$B$1)+1))</f>
        <v>0</v>
      </c>
      <c r="Q65" s="26" t="n">
        <f aca="false">ROUNDUP(P65,0)</f>
        <v>0</v>
      </c>
      <c r="R65" s="24" t="n">
        <f aca="false">E65*12</f>
        <v>0</v>
      </c>
      <c r="S65" s="26" t="n">
        <f aca="false">ROUNDUP(R65,0)</f>
        <v>0</v>
      </c>
      <c r="T65" s="27" t="n">
        <f aca="false">($C65-$L65)*$M65</f>
        <v>25639.92</v>
      </c>
      <c r="U65" s="27" t="n">
        <f aca="false">ROUNDDOWN(T65,0)</f>
        <v>25639</v>
      </c>
      <c r="V65" s="27" t="n">
        <f aca="false">U65*(($A65-$B$1))/(($B$2-$B$1+1))</f>
        <v>15131.2131147541</v>
      </c>
      <c r="W65" s="27" t="n">
        <f aca="false">ROUNDUP(V65,0)</f>
        <v>15132</v>
      </c>
      <c r="X65" s="27" t="n">
        <f aca="false">U65-W65-Q65</f>
        <v>10507</v>
      </c>
      <c r="Y65" s="26" t="n">
        <f aca="false">IF(X65&lt;0,0,(ROUNDDOWN(X65,0)))</f>
        <v>10507</v>
      </c>
      <c r="Z65" s="27" t="n">
        <f aca="false">((($C65-$L65)*AH65))</f>
        <v>25639.92</v>
      </c>
      <c r="AA65" s="27" t="n">
        <f aca="false">ROUNDDOWN(Z65,0)</f>
        <v>25639</v>
      </c>
      <c r="AB65" s="27" t="n">
        <f aca="false">AA65-S65</f>
        <v>25639</v>
      </c>
      <c r="AC65" s="26" t="n">
        <f aca="false">IF(AB65&lt;0,0,(ROUNDDOWN(AB65,0)))</f>
        <v>25639</v>
      </c>
      <c r="AD65" s="24" t="n">
        <f aca="false">($E$1*M65)*((($B$2-$A65)+1)/(($B$2-$B$1+1)))</f>
        <v>3260.65573770492</v>
      </c>
      <c r="AE65" s="26" t="n">
        <f aca="false">ROUNDDOWN(AD65,0)</f>
        <v>3260</v>
      </c>
      <c r="AF65" s="24" t="n">
        <f aca="false">($G$1*AH65)</f>
        <v>7956</v>
      </c>
      <c r="AG65" s="26" t="n">
        <f aca="false">ROUNDDOWN(AF65,0)</f>
        <v>7956</v>
      </c>
      <c r="AH65" s="25" t="n">
        <f aca="false">IF((ISBLANK(N65)),M65,N65)</f>
        <v>0.36</v>
      </c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5.75" hidden="false" customHeight="false" outlineLevel="0" collapsed="false">
      <c r="A66" s="18" t="n">
        <v>42347</v>
      </c>
      <c r="B66" s="19" t="n">
        <v>40923</v>
      </c>
      <c r="C66" s="20" t="n">
        <v>15872</v>
      </c>
      <c r="D66" s="20" t="n">
        <v>0</v>
      </c>
      <c r="E66" s="20" t="n">
        <v>200</v>
      </c>
      <c r="F66" s="21" t="s">
        <v>43</v>
      </c>
      <c r="G66" s="22" t="s">
        <v>46</v>
      </c>
      <c r="H66" s="23" t="n">
        <v>195</v>
      </c>
      <c r="I66" s="22" t="s">
        <v>45</v>
      </c>
      <c r="J66" s="22" t="s">
        <v>42</v>
      </c>
      <c r="K66" s="0"/>
      <c r="L66" s="24" t="n">
        <f aca="false">IF(D66&gt;$E$3,$E$3,D66)</f>
        <v>0</v>
      </c>
      <c r="M66" s="37" t="n">
        <v>0.37</v>
      </c>
      <c r="N66" s="37"/>
      <c r="O66" s="38" t="n">
        <f aca="false">E66*12</f>
        <v>2400</v>
      </c>
      <c r="P66" s="24" t="n">
        <f aca="false">O66*((($B$2-A66)+1)/(($B$2-$B$1)+1))</f>
        <v>780.327868852459</v>
      </c>
      <c r="Q66" s="26" t="n">
        <f aca="false">ROUNDUP(P66,0)</f>
        <v>781</v>
      </c>
      <c r="R66" s="24" t="n">
        <f aca="false">E66*12</f>
        <v>2400</v>
      </c>
      <c r="S66" s="26" t="n">
        <f aca="false">ROUNDUP(R66,0)</f>
        <v>2400</v>
      </c>
      <c r="T66" s="27" t="n">
        <f aca="false">($C66-$L66)*$M66</f>
        <v>5872.64</v>
      </c>
      <c r="U66" s="27" t="n">
        <f aca="false">ROUNDDOWN(T66,0)</f>
        <v>5872</v>
      </c>
      <c r="V66" s="27" t="n">
        <f aca="false">U66*(($A66-$B$1))/(($B$2-$B$1+1))</f>
        <v>3962.79781420765</v>
      </c>
      <c r="W66" s="27" t="n">
        <f aca="false">ROUNDUP(V66,0)</f>
        <v>3963</v>
      </c>
      <c r="X66" s="27" t="n">
        <f aca="false">U66-W66-Q66</f>
        <v>1128</v>
      </c>
      <c r="Y66" s="26" t="n">
        <f aca="false">IF(X66&lt;0,0,(ROUNDDOWN(X66,0)))</f>
        <v>1128</v>
      </c>
      <c r="Z66" s="27" t="n">
        <f aca="false">((($C66-$L66)*AH66))</f>
        <v>5872.64</v>
      </c>
      <c r="AA66" s="27" t="n">
        <f aca="false">ROUNDDOWN(Z66,0)</f>
        <v>5872</v>
      </c>
      <c r="AB66" s="27" t="n">
        <f aca="false">AA66-S66</f>
        <v>3472</v>
      </c>
      <c r="AC66" s="26" t="n">
        <f aca="false">IF(AB66&lt;0,0,(ROUNDDOWN(AB66,0)))</f>
        <v>3472</v>
      </c>
      <c r="AD66" s="24" t="n">
        <f aca="false">($E$1*M66)*((($B$2-$A66)+1)/(($B$2-$B$1+1)))</f>
        <v>2658.64207650273</v>
      </c>
      <c r="AE66" s="26" t="n">
        <f aca="false">ROUNDDOWN(AD66,0)</f>
        <v>2658</v>
      </c>
      <c r="AF66" s="24" t="n">
        <f aca="false">($G$1*AH66)</f>
        <v>8177</v>
      </c>
      <c r="AG66" s="26" t="n">
        <f aca="false">ROUNDDOWN(AF66,0)</f>
        <v>8177</v>
      </c>
      <c r="AH66" s="25" t="n">
        <f aca="false">IF((ISBLANK(N66)),M66,N66)</f>
        <v>0.37</v>
      </c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5.75" hidden="false" customHeight="false" outlineLevel="0" collapsed="false">
      <c r="A67" s="18" t="n">
        <v>42379</v>
      </c>
      <c r="B67" s="19" t="n">
        <v>40854</v>
      </c>
      <c r="C67" s="20" t="n">
        <v>34987</v>
      </c>
      <c r="D67" s="20" t="n">
        <v>3457</v>
      </c>
      <c r="E67" s="20" t="n">
        <v>0</v>
      </c>
      <c r="F67" s="21" t="s">
        <v>43</v>
      </c>
      <c r="G67" s="22" t="s">
        <v>46</v>
      </c>
      <c r="H67" s="23" t="n">
        <v>200</v>
      </c>
      <c r="I67" s="22" t="s">
        <v>45</v>
      </c>
      <c r="J67" s="22" t="s">
        <v>42</v>
      </c>
      <c r="K67" s="0"/>
      <c r="L67" s="24" t="n">
        <f aca="false">IF(D67&gt;$E$3,$E$3,D67)</f>
        <v>3457</v>
      </c>
      <c r="M67" s="37" t="n">
        <v>0.37</v>
      </c>
      <c r="N67" s="37"/>
      <c r="O67" s="38" t="n">
        <f aca="false">E67*12</f>
        <v>0</v>
      </c>
      <c r="P67" s="24" t="n">
        <f aca="false">O67*((($B$2-A67)+1)/(($B$2-$B$1)+1))</f>
        <v>0</v>
      </c>
      <c r="Q67" s="26" t="n">
        <f aca="false">ROUNDUP(P67,0)</f>
        <v>0</v>
      </c>
      <c r="R67" s="24" t="n">
        <f aca="false">E67*12</f>
        <v>0</v>
      </c>
      <c r="S67" s="26" t="n">
        <f aca="false">ROUNDUP(R67,0)</f>
        <v>0</v>
      </c>
      <c r="T67" s="27" t="n">
        <f aca="false">($C67-$L67)*$M67</f>
        <v>11666.1</v>
      </c>
      <c r="U67" s="27" t="n">
        <f aca="false">ROUNDDOWN(T67,0)</f>
        <v>11666</v>
      </c>
      <c r="V67" s="27" t="n">
        <f aca="false">U67*(($A67-$B$1))/(($B$2-$B$1+1))</f>
        <v>8892.93442622951</v>
      </c>
      <c r="W67" s="27" t="n">
        <f aca="false">ROUNDUP(V67,0)</f>
        <v>8893</v>
      </c>
      <c r="X67" s="27" t="n">
        <f aca="false">U67-W67-Q67</f>
        <v>2773</v>
      </c>
      <c r="Y67" s="26" t="n">
        <f aca="false">IF(X67&lt;0,0,(ROUNDDOWN(X67,0)))</f>
        <v>2773</v>
      </c>
      <c r="Z67" s="27" t="n">
        <f aca="false">((($C67-$L67)*AH67))</f>
        <v>11666.1</v>
      </c>
      <c r="AA67" s="27" t="n">
        <f aca="false">ROUNDDOWN(Z67,0)</f>
        <v>11666</v>
      </c>
      <c r="AB67" s="27" t="n">
        <f aca="false">AA67-S67</f>
        <v>11666</v>
      </c>
      <c r="AC67" s="26" t="n">
        <f aca="false">IF(AB67&lt;0,0,(ROUNDDOWN(AB67,0)))</f>
        <v>11666</v>
      </c>
      <c r="AD67" s="24" t="n">
        <f aca="false">($E$1*M67)*((($B$2-$A67)+1)/(($B$2-$B$1+1)))</f>
        <v>1943.7131147541</v>
      </c>
      <c r="AE67" s="26" t="n">
        <f aca="false">ROUNDDOWN(AD67,0)</f>
        <v>1943</v>
      </c>
      <c r="AF67" s="24" t="n">
        <f aca="false">($G$1*AH67)</f>
        <v>8177</v>
      </c>
      <c r="AG67" s="26" t="n">
        <f aca="false">ROUNDDOWN(AF67,0)</f>
        <v>8177</v>
      </c>
      <c r="AH67" s="25" t="n">
        <f aca="false">IF((ISBLANK(N67)),M67,N67)</f>
        <v>0.37</v>
      </c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5.75" hidden="false" customHeight="false" outlineLevel="0" collapsed="false">
      <c r="A68" s="18" t="n">
        <v>42411</v>
      </c>
      <c r="B68" s="19" t="n">
        <v>35796</v>
      </c>
      <c r="C68" s="20" t="n">
        <v>18465</v>
      </c>
      <c r="D68" s="20" t="n">
        <v>0</v>
      </c>
      <c r="E68" s="20" t="n">
        <v>0</v>
      </c>
      <c r="F68" s="21" t="s">
        <v>43</v>
      </c>
      <c r="G68" s="22" t="s">
        <v>46</v>
      </c>
      <c r="H68" s="23" t="n">
        <v>205</v>
      </c>
      <c r="I68" s="22" t="s">
        <v>45</v>
      </c>
      <c r="J68" s="22" t="s">
        <v>42</v>
      </c>
      <c r="K68" s="0"/>
      <c r="L68" s="24" t="n">
        <f aca="false">IF(D68&gt;$E$3,$E$3,D68)</f>
        <v>0</v>
      </c>
      <c r="M68" s="37" t="n">
        <v>0.37</v>
      </c>
      <c r="N68" s="37"/>
      <c r="O68" s="38" t="n">
        <f aca="false">E68*12</f>
        <v>0</v>
      </c>
      <c r="P68" s="24" t="n">
        <f aca="false">O68*((($B$2-A68)+1)/(($B$2-$B$1)+1))</f>
        <v>0</v>
      </c>
      <c r="Q68" s="26" t="n">
        <f aca="false">ROUNDUP(P68,0)</f>
        <v>0</v>
      </c>
      <c r="R68" s="24" t="n">
        <f aca="false">E68*12</f>
        <v>0</v>
      </c>
      <c r="S68" s="26" t="n">
        <f aca="false">ROUNDUP(R68,0)</f>
        <v>0</v>
      </c>
      <c r="T68" s="27" t="n">
        <f aca="false">($C68-$L68)*$M68</f>
        <v>6832.05</v>
      </c>
      <c r="U68" s="27" t="n">
        <f aca="false">ROUNDDOWN(T68,0)</f>
        <v>6832</v>
      </c>
      <c r="V68" s="27" t="n">
        <f aca="false">U68*(($A68-$B$1))/(($B$2-$B$1+1))</f>
        <v>5805.33333333333</v>
      </c>
      <c r="W68" s="27" t="n">
        <f aca="false">ROUNDUP(V68,0)</f>
        <v>5806</v>
      </c>
      <c r="X68" s="27" t="n">
        <f aca="false">U68-W68-Q68</f>
        <v>1026</v>
      </c>
      <c r="Y68" s="26" t="n">
        <f aca="false">IF(X68&lt;0,0,(ROUNDDOWN(X68,0)))</f>
        <v>1026</v>
      </c>
      <c r="Z68" s="27" t="n">
        <f aca="false">((($C68-$L68)*AH68))</f>
        <v>6832.05</v>
      </c>
      <c r="AA68" s="27" t="n">
        <f aca="false">ROUNDDOWN(Z68,0)</f>
        <v>6832</v>
      </c>
      <c r="AB68" s="27" t="n">
        <f aca="false">AA68-S68</f>
        <v>6832</v>
      </c>
      <c r="AC68" s="26" t="n">
        <f aca="false">IF(AB68&lt;0,0,(ROUNDDOWN(AB68,0)))</f>
        <v>6832</v>
      </c>
      <c r="AD68" s="24" t="n">
        <f aca="false">($E$1*M68)*((($B$2-$A68)+1)/(($B$2-$B$1+1)))</f>
        <v>1228.78415300546</v>
      </c>
      <c r="AE68" s="26" t="n">
        <f aca="false">ROUNDDOWN(AD68,0)</f>
        <v>1228</v>
      </c>
      <c r="AF68" s="24" t="n">
        <f aca="false">($G$1*AH68)</f>
        <v>8177</v>
      </c>
      <c r="AG68" s="26" t="n">
        <f aca="false">ROUNDDOWN(AF68,0)</f>
        <v>8177</v>
      </c>
      <c r="AH68" s="25" t="n">
        <f aca="false">IF((ISBLANK(N68)),M68,N68)</f>
        <v>0.37</v>
      </c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.75" hidden="false" customHeight="false" outlineLevel="0" collapsed="false">
      <c r="A69" s="18" t="n">
        <v>42441</v>
      </c>
      <c r="B69" s="19" t="n">
        <v>40923</v>
      </c>
      <c r="C69" s="20" t="n">
        <v>87654</v>
      </c>
      <c r="D69" s="20" t="n">
        <v>10000</v>
      </c>
      <c r="E69" s="20" t="n">
        <v>15</v>
      </c>
      <c r="F69" s="21" t="s">
        <v>43</v>
      </c>
      <c r="G69" s="22" t="s">
        <v>46</v>
      </c>
      <c r="H69" s="23" t="n">
        <v>210</v>
      </c>
      <c r="I69" s="22" t="s">
        <v>45</v>
      </c>
      <c r="J69" s="22" t="s">
        <v>42</v>
      </c>
      <c r="K69" s="0"/>
      <c r="L69" s="24" t="n">
        <f aca="false">IF(D69&gt;$E$3,$E$3,D69)</f>
        <v>5000</v>
      </c>
      <c r="M69" s="37" t="n">
        <v>0.37</v>
      </c>
      <c r="N69" s="37"/>
      <c r="O69" s="38" t="n">
        <f aca="false">E69*12</f>
        <v>180</v>
      </c>
      <c r="P69" s="24" t="n">
        <f aca="false">O69*((($B$2-A69)+1)/(($B$2-$B$1)+1))</f>
        <v>12.2950819672131</v>
      </c>
      <c r="Q69" s="26" t="n">
        <f aca="false">ROUNDUP(P69,0)</f>
        <v>13</v>
      </c>
      <c r="R69" s="24" t="n">
        <f aca="false">E69*12</f>
        <v>180</v>
      </c>
      <c r="S69" s="26" t="n">
        <f aca="false">ROUNDUP(R69,0)</f>
        <v>180</v>
      </c>
      <c r="T69" s="27" t="n">
        <f aca="false">($C69-$L69)*$M69</f>
        <v>30581.98</v>
      </c>
      <c r="U69" s="27" t="n">
        <f aca="false">ROUNDDOWN(T69,0)</f>
        <v>30581</v>
      </c>
      <c r="V69" s="27" t="n">
        <f aca="false">U69*(($A69-$B$1))/(($B$2-$B$1+1))</f>
        <v>28492.1338797814</v>
      </c>
      <c r="W69" s="27" t="n">
        <f aca="false">ROUNDUP(V69,0)</f>
        <v>28493</v>
      </c>
      <c r="X69" s="27" t="n">
        <f aca="false">U69-W69-Q69</f>
        <v>2075</v>
      </c>
      <c r="Y69" s="26" t="n">
        <f aca="false">IF(X69&lt;0,0,(ROUNDDOWN(X69,0)))</f>
        <v>2075</v>
      </c>
      <c r="Z69" s="27" t="n">
        <f aca="false">((($C69-$L69)*AH69))</f>
        <v>30581.98</v>
      </c>
      <c r="AA69" s="27" t="n">
        <f aca="false">ROUNDDOWN(Z69,0)</f>
        <v>30581</v>
      </c>
      <c r="AB69" s="27" t="n">
        <f aca="false">AA69-S69</f>
        <v>30401</v>
      </c>
      <c r="AC69" s="26" t="n">
        <f aca="false">IF(AB69&lt;0,0,(ROUNDDOWN(AB69,0)))</f>
        <v>30401</v>
      </c>
      <c r="AD69" s="24" t="n">
        <f aca="false">($E$1*M69)*((($B$2-$A69)+1)/(($B$2-$B$1+1)))</f>
        <v>558.53825136612</v>
      </c>
      <c r="AE69" s="26" t="n">
        <f aca="false">ROUNDDOWN(AD69,0)</f>
        <v>558</v>
      </c>
      <c r="AF69" s="24" t="n">
        <f aca="false">($G$1*AH69)</f>
        <v>8177</v>
      </c>
      <c r="AG69" s="26" t="n">
        <f aca="false">ROUNDDOWN(AF69,0)</f>
        <v>8177</v>
      </c>
      <c r="AH69" s="25" t="n">
        <f aca="false">IF((ISBLANK(N69)),M69,N69)</f>
        <v>0.37</v>
      </c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.75" hidden="false" customHeight="false" outlineLevel="0" collapsed="false">
      <c r="A70" s="18" t="n">
        <v>42370</v>
      </c>
      <c r="B70" s="19" t="n">
        <v>40854</v>
      </c>
      <c r="C70" s="20" t="n">
        <v>22987</v>
      </c>
      <c r="D70" s="20" t="n">
        <v>0</v>
      </c>
      <c r="E70" s="20" t="n">
        <v>0</v>
      </c>
      <c r="F70" s="21" t="s">
        <v>43</v>
      </c>
      <c r="G70" s="22" t="s">
        <v>46</v>
      </c>
      <c r="H70" s="23" t="n">
        <v>215</v>
      </c>
      <c r="I70" s="22" t="s">
        <v>45</v>
      </c>
      <c r="J70" s="22" t="s">
        <v>42</v>
      </c>
      <c r="K70" s="0"/>
      <c r="L70" s="24" t="n">
        <f aca="false">IF(D70&gt;$E$3,$E$3,D70)</f>
        <v>0</v>
      </c>
      <c r="M70" s="37" t="n">
        <v>0.37</v>
      </c>
      <c r="N70" s="37"/>
      <c r="O70" s="38" t="n">
        <f aca="false">E70*12</f>
        <v>0</v>
      </c>
      <c r="P70" s="24" t="n">
        <f aca="false">O70*((($B$2-A70)+1)/(($B$2-$B$1)+1))</f>
        <v>0</v>
      </c>
      <c r="Q70" s="26" t="n">
        <f aca="false">ROUNDUP(P70,0)</f>
        <v>0</v>
      </c>
      <c r="R70" s="24" t="n">
        <f aca="false">E70*12</f>
        <v>0</v>
      </c>
      <c r="S70" s="26" t="n">
        <f aca="false">ROUNDUP(R70,0)</f>
        <v>0</v>
      </c>
      <c r="T70" s="27" t="n">
        <f aca="false">($C70-$L70)*$M70</f>
        <v>8505.19</v>
      </c>
      <c r="U70" s="27" t="n">
        <f aca="false">ROUNDDOWN(T70,0)</f>
        <v>8505</v>
      </c>
      <c r="V70" s="27" t="n">
        <f aca="false">U70*(($A70-$B$1))/(($B$2-$B$1+1))</f>
        <v>6274.18032786885</v>
      </c>
      <c r="W70" s="27" t="n">
        <f aca="false">ROUNDUP(V70,0)</f>
        <v>6275</v>
      </c>
      <c r="X70" s="27" t="n">
        <f aca="false">U70-W70-Q70</f>
        <v>2230</v>
      </c>
      <c r="Y70" s="26" t="n">
        <f aca="false">IF(X70&lt;0,0,(ROUNDDOWN(X70,0)))</f>
        <v>2230</v>
      </c>
      <c r="Z70" s="27" t="n">
        <f aca="false">((($C70-$L70)*AH70))</f>
        <v>8505.19</v>
      </c>
      <c r="AA70" s="27" t="n">
        <f aca="false">ROUNDDOWN(Z70,0)</f>
        <v>8505</v>
      </c>
      <c r="AB70" s="27" t="n">
        <f aca="false">AA70-S70</f>
        <v>8505</v>
      </c>
      <c r="AC70" s="26" t="n">
        <f aca="false">IF(AB70&lt;0,0,(ROUNDDOWN(AB70,0)))</f>
        <v>8505</v>
      </c>
      <c r="AD70" s="24" t="n">
        <f aca="false">($E$1*M70)*((($B$2-$A70)+1)/(($B$2-$B$1+1)))</f>
        <v>2144.7868852459</v>
      </c>
      <c r="AE70" s="26" t="n">
        <f aca="false">ROUNDDOWN(AD70,0)</f>
        <v>2144</v>
      </c>
      <c r="AF70" s="24" t="n">
        <f aca="false">($G$1*AH70)</f>
        <v>8177</v>
      </c>
      <c r="AG70" s="26" t="n">
        <f aca="false">ROUNDDOWN(AF70,0)</f>
        <v>8177</v>
      </c>
      <c r="AH70" s="25" t="n">
        <f aca="false">IF((ISBLANK(N70)),M70,N70)</f>
        <v>0.37</v>
      </c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5.75" hidden="false" customHeight="false" outlineLevel="0" collapsed="false">
      <c r="A71" s="18" t="n">
        <v>42221</v>
      </c>
      <c r="B71" s="28" t="n">
        <v>35797</v>
      </c>
      <c r="C71" s="20" t="n">
        <v>25446</v>
      </c>
      <c r="D71" s="20" t="n">
        <v>125</v>
      </c>
      <c r="E71" s="20" t="n">
        <v>100</v>
      </c>
      <c r="F71" s="21" t="s">
        <v>43</v>
      </c>
      <c r="G71" s="22" t="s">
        <v>40</v>
      </c>
      <c r="H71" s="23" t="n">
        <v>220</v>
      </c>
      <c r="I71" s="22" t="s">
        <v>45</v>
      </c>
      <c r="J71" s="22" t="s">
        <v>42</v>
      </c>
      <c r="K71" s="0"/>
      <c r="L71" s="24" t="n">
        <f aca="false">IF(D71&gt;$E$3,$E$3,D71)</f>
        <v>125</v>
      </c>
      <c r="M71" s="37" t="n">
        <v>0.37</v>
      </c>
      <c r="N71" s="37"/>
      <c r="O71" s="38" t="n">
        <f aca="false">E71*12</f>
        <v>1200</v>
      </c>
      <c r="P71" s="24" t="n">
        <f aca="false">O71*((($B$2-A71)+1)/(($B$2-$B$1)+1))</f>
        <v>803.27868852459</v>
      </c>
      <c r="Q71" s="26" t="n">
        <f aca="false">ROUNDUP(P71,0)</f>
        <v>804</v>
      </c>
      <c r="R71" s="24" t="n">
        <f aca="false">E71*12</f>
        <v>1200</v>
      </c>
      <c r="S71" s="26" t="n">
        <f aca="false">ROUNDUP(R71,0)</f>
        <v>1200</v>
      </c>
      <c r="T71" s="27" t="n">
        <f aca="false">($C71-$L71)*$M71</f>
        <v>9368.77</v>
      </c>
      <c r="U71" s="27" t="n">
        <f aca="false">ROUNDDOWN(T71,0)</f>
        <v>9368</v>
      </c>
      <c r="V71" s="27" t="n">
        <f aca="false">U71*(($A71-$B$1))/(($B$2-$B$1+1))</f>
        <v>3097.07103825137</v>
      </c>
      <c r="W71" s="27" t="n">
        <f aca="false">ROUNDUP(V71,0)</f>
        <v>3098</v>
      </c>
      <c r="X71" s="27" t="n">
        <f aca="false">U71-W71-Q71</f>
        <v>5466</v>
      </c>
      <c r="Y71" s="26" t="n">
        <f aca="false">IF(X71&lt;0,0,(ROUNDDOWN(X71,0)))</f>
        <v>5466</v>
      </c>
      <c r="Z71" s="27" t="n">
        <f aca="false">((($C71-$L71)*AH71))</f>
        <v>9368.77</v>
      </c>
      <c r="AA71" s="27" t="n">
        <f aca="false">ROUNDDOWN(Z71,0)</f>
        <v>9368</v>
      </c>
      <c r="AB71" s="27" t="n">
        <f aca="false">AA71-S71</f>
        <v>8168</v>
      </c>
      <c r="AC71" s="26" t="n">
        <f aca="false">IF(AB71&lt;0,0,(ROUNDDOWN(AB71,0)))</f>
        <v>8168</v>
      </c>
      <c r="AD71" s="24" t="n">
        <f aca="false">($E$1*M71)*((($B$2-$A71)+1)/(($B$2-$B$1+1)))</f>
        <v>5473.67486338798</v>
      </c>
      <c r="AE71" s="26" t="n">
        <f aca="false">ROUNDDOWN(AD71,0)</f>
        <v>5473</v>
      </c>
      <c r="AF71" s="24" t="n">
        <f aca="false">($G$1*AH71)</f>
        <v>8177</v>
      </c>
      <c r="AG71" s="26" t="n">
        <f aca="false">ROUNDDOWN(AF71,0)</f>
        <v>8177</v>
      </c>
      <c r="AH71" s="25" t="n">
        <f aca="false">IF((ISBLANK(N71)),M71,N71)</f>
        <v>0.37</v>
      </c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.75" hidden="false" customHeight="false" outlineLevel="0" collapsed="false">
      <c r="A72" s="18" t="n">
        <v>42253</v>
      </c>
      <c r="B72" s="28" t="n">
        <v>36161</v>
      </c>
      <c r="C72" s="20" t="n">
        <v>33656</v>
      </c>
      <c r="D72" s="20" t="n">
        <v>0</v>
      </c>
      <c r="E72" s="20" t="n">
        <v>0</v>
      </c>
      <c r="F72" s="21" t="s">
        <v>43</v>
      </c>
      <c r="G72" s="22" t="s">
        <v>46</v>
      </c>
      <c r="H72" s="23" t="n">
        <v>220</v>
      </c>
      <c r="I72" s="22" t="s">
        <v>45</v>
      </c>
      <c r="J72" s="22" t="s">
        <v>42</v>
      </c>
      <c r="K72" s="0"/>
      <c r="L72" s="24" t="n">
        <f aca="false">IF(D72&gt;$E$3,$E$3,D72)</f>
        <v>0</v>
      </c>
      <c r="M72" s="37" t="n">
        <v>0.37</v>
      </c>
      <c r="N72" s="37"/>
      <c r="O72" s="38" t="n">
        <f aca="false">E72*12</f>
        <v>0</v>
      </c>
      <c r="P72" s="24" t="n">
        <f aca="false">O72*((($B$2-A72)+1)/(($B$2-$B$1)+1))</f>
        <v>0</v>
      </c>
      <c r="Q72" s="26" t="n">
        <f aca="false">ROUNDUP(P72,0)</f>
        <v>0</v>
      </c>
      <c r="R72" s="24" t="n">
        <f aca="false">E72*12</f>
        <v>0</v>
      </c>
      <c r="S72" s="26" t="n">
        <f aca="false">ROUNDUP(R72,0)</f>
        <v>0</v>
      </c>
      <c r="T72" s="27" t="n">
        <f aca="false">($C72-$L72)*$M72</f>
        <v>12452.72</v>
      </c>
      <c r="U72" s="27" t="n">
        <f aca="false">ROUNDDOWN(T72,0)</f>
        <v>12452</v>
      </c>
      <c r="V72" s="27" t="n">
        <f aca="false">U72*(($A72-$B$1))/(($B$2-$B$1+1))</f>
        <v>5205.34426229508</v>
      </c>
      <c r="W72" s="27" t="n">
        <f aca="false">ROUNDUP(V72,0)</f>
        <v>5206</v>
      </c>
      <c r="X72" s="27" t="n">
        <f aca="false">U72-W72-Q72</f>
        <v>7246</v>
      </c>
      <c r="Y72" s="26" t="n">
        <f aca="false">IF(X72&lt;0,0,(ROUNDDOWN(X72,0)))</f>
        <v>7246</v>
      </c>
      <c r="Z72" s="27" t="n">
        <f aca="false">((($C72-$L72)*AH72))</f>
        <v>12452.72</v>
      </c>
      <c r="AA72" s="27" t="n">
        <f aca="false">ROUNDDOWN(Z72,0)</f>
        <v>12452</v>
      </c>
      <c r="AB72" s="27" t="n">
        <f aca="false">AA72-S72</f>
        <v>12452</v>
      </c>
      <c r="AC72" s="26" t="n">
        <f aca="false">IF(AB72&lt;0,0,(ROUNDDOWN(AB72,0)))</f>
        <v>12452</v>
      </c>
      <c r="AD72" s="24" t="n">
        <f aca="false">($E$1*M72)*((($B$2-$A72)+1)/(($B$2-$B$1+1)))</f>
        <v>4758.74590163934</v>
      </c>
      <c r="AE72" s="26" t="n">
        <f aca="false">ROUNDDOWN(AD72,0)</f>
        <v>4758</v>
      </c>
      <c r="AF72" s="24" t="n">
        <f aca="false">($G$1*AH72)</f>
        <v>8177</v>
      </c>
      <c r="AG72" s="26" t="n">
        <f aca="false">ROUNDDOWN(AF72,0)</f>
        <v>8177</v>
      </c>
      <c r="AH72" s="25" t="n">
        <f aca="false">IF((ISBLANK(N72)),M72,N72)</f>
        <v>0.37</v>
      </c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.75" hidden="false" customHeight="false" outlineLevel="0" collapsed="false">
      <c r="A73" s="18" t="n">
        <v>42126</v>
      </c>
      <c r="B73" s="19" t="n">
        <v>40854</v>
      </c>
      <c r="C73" s="20" t="n">
        <v>51423</v>
      </c>
      <c r="D73" s="20" t="n">
        <v>0</v>
      </c>
      <c r="E73" s="20" t="n">
        <v>77</v>
      </c>
      <c r="F73" s="21" t="s">
        <v>43</v>
      </c>
      <c r="G73" s="22" t="s">
        <v>40</v>
      </c>
      <c r="H73" s="23" t="n">
        <v>151</v>
      </c>
      <c r="I73" s="22" t="s">
        <v>45</v>
      </c>
      <c r="J73" s="22" t="s">
        <v>42</v>
      </c>
      <c r="K73" s="0"/>
      <c r="L73" s="24" t="n">
        <f aca="false">IF(D73&gt;$E$3,$E$3,D73)</f>
        <v>0</v>
      </c>
      <c r="M73" s="37" t="n">
        <v>0.25</v>
      </c>
      <c r="N73" s="37"/>
      <c r="O73" s="38" t="n">
        <f aca="false">E73*12</f>
        <v>924</v>
      </c>
      <c r="P73" s="24" t="n">
        <f aca="false">O73*((($B$2-A73)+1)/(($B$2-$B$1)+1))</f>
        <v>858.360655737705</v>
      </c>
      <c r="Q73" s="26" t="n">
        <f aca="false">ROUNDUP(P73,0)</f>
        <v>859</v>
      </c>
      <c r="R73" s="24" t="n">
        <f aca="false">E73*12</f>
        <v>924</v>
      </c>
      <c r="S73" s="26" t="n">
        <f aca="false">ROUNDUP(R73,0)</f>
        <v>924</v>
      </c>
      <c r="T73" s="27" t="n">
        <f aca="false">($C73-$L73)*$M73</f>
        <v>12855.75</v>
      </c>
      <c r="U73" s="27" t="n">
        <f aca="false">ROUNDDOWN(T73,0)</f>
        <v>12855</v>
      </c>
      <c r="V73" s="27" t="n">
        <f aca="false">U73*(($A73-$B$1))/(($B$2-$B$1+1))</f>
        <v>913.196721311475</v>
      </c>
      <c r="W73" s="27" t="n">
        <f aca="false">ROUNDUP(V73,0)</f>
        <v>914</v>
      </c>
      <c r="X73" s="27" t="n">
        <f aca="false">U73-W73-Q73</f>
        <v>11082</v>
      </c>
      <c r="Y73" s="26" t="n">
        <f aca="false">IF(X73&lt;0,0,(ROUNDDOWN(X73,0)))</f>
        <v>11082</v>
      </c>
      <c r="Z73" s="27" t="n">
        <f aca="false">((($C73-$L73)*AH73))</f>
        <v>12855.75</v>
      </c>
      <c r="AA73" s="27" t="n">
        <f aca="false">ROUNDDOWN(Z73,0)</f>
        <v>12855</v>
      </c>
      <c r="AB73" s="27" t="n">
        <f aca="false">AA73-S73</f>
        <v>11931</v>
      </c>
      <c r="AC73" s="26" t="n">
        <f aca="false">IF(AB73&lt;0,0,(ROUNDDOWN(AB73,0)))</f>
        <v>11931</v>
      </c>
      <c r="AD73" s="24" t="n">
        <f aca="false">($E$1*M73)*((($B$2-$A73)+1)/(($B$2-$B$1+1)))</f>
        <v>5132.51366120219</v>
      </c>
      <c r="AE73" s="26" t="n">
        <f aca="false">ROUNDDOWN(AD73,0)</f>
        <v>5132</v>
      </c>
      <c r="AF73" s="24" t="n">
        <f aca="false">($G$1*AH73)</f>
        <v>5525</v>
      </c>
      <c r="AG73" s="26" t="n">
        <f aca="false">ROUNDDOWN(AF73,0)</f>
        <v>5525</v>
      </c>
      <c r="AH73" s="25" t="n">
        <f aca="false">IF((ISBLANK(N73)),M73,N73)</f>
        <v>0.25</v>
      </c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.75" hidden="false" customHeight="false" outlineLevel="0" collapsed="false">
      <c r="A74" s="18" t="n">
        <v>42158</v>
      </c>
      <c r="B74" s="19" t="n">
        <v>35796</v>
      </c>
      <c r="C74" s="20" t="n">
        <v>67545</v>
      </c>
      <c r="D74" s="20" t="n">
        <v>33</v>
      </c>
      <c r="E74" s="20" t="n">
        <v>50</v>
      </c>
      <c r="F74" s="21" t="s">
        <v>43</v>
      </c>
      <c r="G74" s="22" t="s">
        <v>46</v>
      </c>
      <c r="H74" s="23" t="n">
        <v>151</v>
      </c>
      <c r="I74" s="22" t="s">
        <v>45</v>
      </c>
      <c r="J74" s="22" t="s">
        <v>42</v>
      </c>
      <c r="K74" s="0"/>
      <c r="L74" s="24" t="n">
        <f aca="false">IF(D74&gt;$E$3,$E$3,D74)</f>
        <v>33</v>
      </c>
      <c r="M74" s="37" t="n">
        <v>0.28</v>
      </c>
      <c r="N74" s="37"/>
      <c r="O74" s="38" t="n">
        <f aca="false">E74*12</f>
        <v>600</v>
      </c>
      <c r="P74" s="24" t="n">
        <f aca="false">O74*((($B$2-A74)+1)/(($B$2-$B$1)+1))</f>
        <v>504.918032786885</v>
      </c>
      <c r="Q74" s="26" t="n">
        <f aca="false">ROUNDUP(P74,0)</f>
        <v>505</v>
      </c>
      <c r="R74" s="24" t="n">
        <f aca="false">E74*12</f>
        <v>600</v>
      </c>
      <c r="S74" s="26" t="n">
        <f aca="false">ROUNDUP(R74,0)</f>
        <v>600</v>
      </c>
      <c r="T74" s="27" t="n">
        <f aca="false">($C74-$L74)*$M74</f>
        <v>18903.36</v>
      </c>
      <c r="U74" s="27" t="n">
        <f aca="false">ROUNDDOWN(T74,0)</f>
        <v>18903</v>
      </c>
      <c r="V74" s="27" t="n">
        <f aca="false">U74*(($A74-$B$1))/(($B$2-$B$1+1))</f>
        <v>2995.55737704918</v>
      </c>
      <c r="W74" s="27" t="n">
        <f aca="false">ROUNDUP(V74,0)</f>
        <v>2996</v>
      </c>
      <c r="X74" s="27" t="n">
        <f aca="false">U74-W74-Q74</f>
        <v>15402</v>
      </c>
      <c r="Y74" s="26" t="n">
        <f aca="false">IF(X74&lt;0,0,(ROUNDDOWN(X74,0)))</f>
        <v>15402</v>
      </c>
      <c r="Z74" s="27" t="n">
        <f aca="false">((($C74-$L74)*AH74))</f>
        <v>18903.36</v>
      </c>
      <c r="AA74" s="27" t="n">
        <f aca="false">ROUNDDOWN(Z74,0)</f>
        <v>18903</v>
      </c>
      <c r="AB74" s="27" t="n">
        <f aca="false">AA74-S74</f>
        <v>18303</v>
      </c>
      <c r="AC74" s="26" t="n">
        <f aca="false">IF(AB74&lt;0,0,(ROUNDDOWN(AB74,0)))</f>
        <v>18303</v>
      </c>
      <c r="AD74" s="24" t="n">
        <f aca="false">($E$1*M74)*((($B$2-$A74)+1)/(($B$2-$B$1+1)))</f>
        <v>5207.38797814208</v>
      </c>
      <c r="AE74" s="26" t="n">
        <f aca="false">ROUNDDOWN(AD74,0)</f>
        <v>5207</v>
      </c>
      <c r="AF74" s="24" t="n">
        <f aca="false">($G$1*AH74)</f>
        <v>6188</v>
      </c>
      <c r="AG74" s="26" t="n">
        <f aca="false">ROUNDDOWN(AF74,0)</f>
        <v>6188</v>
      </c>
      <c r="AH74" s="25" t="n">
        <f aca="false">IF((ISBLANK(N74)),M74,N74)</f>
        <v>0.28</v>
      </c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.75" hidden="false" customHeight="false" outlineLevel="0" collapsed="false">
      <c r="A75" s="18" t="n">
        <v>42126</v>
      </c>
      <c r="B75" s="28" t="n">
        <v>35797</v>
      </c>
      <c r="C75" s="20" t="n">
        <v>25446</v>
      </c>
      <c r="D75" s="20" t="n">
        <v>0</v>
      </c>
      <c r="E75" s="20" t="n">
        <v>90</v>
      </c>
      <c r="F75" s="21" t="s">
        <v>43</v>
      </c>
      <c r="G75" s="22" t="s">
        <v>40</v>
      </c>
      <c r="H75" s="23" t="n">
        <v>154</v>
      </c>
      <c r="I75" s="22" t="s">
        <v>45</v>
      </c>
      <c r="J75" s="22" t="s">
        <v>42</v>
      </c>
      <c r="K75" s="0"/>
      <c r="L75" s="24" t="n">
        <f aca="false">IF(D75&gt;$E$3,$E$3,D75)</f>
        <v>0</v>
      </c>
      <c r="M75" s="37" t="n">
        <v>0.25</v>
      </c>
      <c r="N75" s="37"/>
      <c r="O75" s="38" t="n">
        <f aca="false">E75*12</f>
        <v>1080</v>
      </c>
      <c r="P75" s="24" t="n">
        <f aca="false">O75*((($B$2-A75)+1)/(($B$2-$B$1)+1))</f>
        <v>1003.27868852459</v>
      </c>
      <c r="Q75" s="26" t="n">
        <f aca="false">ROUNDUP(P75,0)</f>
        <v>1004</v>
      </c>
      <c r="R75" s="24" t="n">
        <f aca="false">E75*12</f>
        <v>1080</v>
      </c>
      <c r="S75" s="26" t="n">
        <f aca="false">ROUNDUP(R75,0)</f>
        <v>1080</v>
      </c>
      <c r="T75" s="27" t="n">
        <f aca="false">($C75-$L75)*$M75</f>
        <v>6361.5</v>
      </c>
      <c r="U75" s="27" t="n">
        <f aca="false">ROUNDDOWN(T75,0)</f>
        <v>6361</v>
      </c>
      <c r="V75" s="27" t="n">
        <f aca="false">U75*(($A75-$B$1))/(($B$2-$B$1+1))</f>
        <v>451.874316939891</v>
      </c>
      <c r="W75" s="27" t="n">
        <f aca="false">ROUNDUP(V75,0)</f>
        <v>452</v>
      </c>
      <c r="X75" s="27" t="n">
        <f aca="false">U75-W75-Q75</f>
        <v>4905</v>
      </c>
      <c r="Y75" s="26" t="n">
        <f aca="false">IF(X75&lt;0,0,(ROUNDDOWN(X75,0)))</f>
        <v>4905</v>
      </c>
      <c r="Z75" s="27" t="n">
        <f aca="false">((($C75-$L75)*AH75))</f>
        <v>6361.5</v>
      </c>
      <c r="AA75" s="27" t="n">
        <f aca="false">ROUNDDOWN(Z75,0)</f>
        <v>6361</v>
      </c>
      <c r="AB75" s="27" t="n">
        <f aca="false">AA75-S75</f>
        <v>5281</v>
      </c>
      <c r="AC75" s="26" t="n">
        <f aca="false">IF(AB75&lt;0,0,(ROUNDDOWN(AB75,0)))</f>
        <v>5281</v>
      </c>
      <c r="AD75" s="24" t="n">
        <f aca="false">($E$1*M75)*((($B$2-$A75)+1)/(($B$2-$B$1+1)))</f>
        <v>5132.51366120219</v>
      </c>
      <c r="AE75" s="26" t="n">
        <f aca="false">ROUNDDOWN(AD75,0)</f>
        <v>5132</v>
      </c>
      <c r="AF75" s="24" t="n">
        <f aca="false">($G$1*AH75)</f>
        <v>5525</v>
      </c>
      <c r="AG75" s="26" t="n">
        <f aca="false">ROUNDDOWN(AF75,0)</f>
        <v>5525</v>
      </c>
      <c r="AH75" s="25" t="n">
        <f aca="false">IF((ISBLANK(N75)),M75,N75)</f>
        <v>0.25</v>
      </c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.75" hidden="false" customHeight="false" outlineLevel="0" collapsed="false">
      <c r="A76" s="18" t="n">
        <v>42158</v>
      </c>
      <c r="B76" s="28" t="n">
        <v>36161</v>
      </c>
      <c r="C76" s="20" t="n">
        <v>33656</v>
      </c>
      <c r="D76" s="20" t="n">
        <v>0</v>
      </c>
      <c r="E76" s="20" t="n">
        <v>0</v>
      </c>
      <c r="F76" s="21" t="s">
        <v>43</v>
      </c>
      <c r="G76" s="22" t="s">
        <v>46</v>
      </c>
      <c r="H76" s="23" t="n">
        <v>154</v>
      </c>
      <c r="I76" s="22" t="s">
        <v>45</v>
      </c>
      <c r="J76" s="22" t="s">
        <v>42</v>
      </c>
      <c r="K76" s="0"/>
      <c r="L76" s="24" t="n">
        <f aca="false">IF(D76&gt;$E$3,$E$3,D76)</f>
        <v>0</v>
      </c>
      <c r="M76" s="37" t="n">
        <v>0.28</v>
      </c>
      <c r="N76" s="37"/>
      <c r="O76" s="38" t="n">
        <f aca="false">E76*12</f>
        <v>0</v>
      </c>
      <c r="P76" s="24" t="n">
        <f aca="false">O76*((($B$2-A76)+1)/(($B$2-$B$1)+1))</f>
        <v>0</v>
      </c>
      <c r="Q76" s="26" t="n">
        <f aca="false">ROUNDUP(P76,0)</f>
        <v>0</v>
      </c>
      <c r="R76" s="24" t="n">
        <f aca="false">E76*12</f>
        <v>0</v>
      </c>
      <c r="S76" s="26" t="n">
        <f aca="false">ROUNDUP(R76,0)</f>
        <v>0</v>
      </c>
      <c r="T76" s="27" t="n">
        <f aca="false">($C76-$L76)*$M76</f>
        <v>9423.68</v>
      </c>
      <c r="U76" s="27" t="n">
        <f aca="false">ROUNDDOWN(T76,0)</f>
        <v>9423</v>
      </c>
      <c r="V76" s="27" t="n">
        <f aca="false">U76*(($A76-$B$1))/(($B$2-$B$1+1))</f>
        <v>1493.26229508197</v>
      </c>
      <c r="W76" s="27" t="n">
        <f aca="false">ROUNDUP(V76,0)</f>
        <v>1494</v>
      </c>
      <c r="X76" s="27" t="n">
        <f aca="false">U76-W76-Q76</f>
        <v>7929</v>
      </c>
      <c r="Y76" s="26" t="n">
        <f aca="false">IF(X76&lt;0,0,(ROUNDDOWN(X76,0)))</f>
        <v>7929</v>
      </c>
      <c r="Z76" s="27" t="n">
        <f aca="false">((($C76-$L76)*AH76))</f>
        <v>9423.68</v>
      </c>
      <c r="AA76" s="27" t="n">
        <f aca="false">ROUNDDOWN(Z76,0)</f>
        <v>9423</v>
      </c>
      <c r="AB76" s="27" t="n">
        <f aca="false">AA76-S76</f>
        <v>9423</v>
      </c>
      <c r="AC76" s="26" t="n">
        <f aca="false">IF(AB76&lt;0,0,(ROUNDDOWN(AB76,0)))</f>
        <v>9423</v>
      </c>
      <c r="AD76" s="24" t="n">
        <f aca="false">($E$1*M76)*((($B$2-$A76)+1)/(($B$2-$B$1+1)))</f>
        <v>5207.38797814208</v>
      </c>
      <c r="AE76" s="26" t="n">
        <f aca="false">ROUNDDOWN(AD76,0)</f>
        <v>5207</v>
      </c>
      <c r="AF76" s="24" t="n">
        <f aca="false">($G$1*AH76)</f>
        <v>6188</v>
      </c>
      <c r="AG76" s="26" t="n">
        <f aca="false">ROUNDDOWN(AF76,0)</f>
        <v>6188</v>
      </c>
      <c r="AH76" s="25" t="n">
        <f aca="false">IF((ISBLANK(N76)),M76,N76)</f>
        <v>0.28</v>
      </c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5.75" hidden="false" customHeight="false" outlineLevel="0" collapsed="false">
      <c r="A77" s="18" t="n">
        <v>42100</v>
      </c>
      <c r="B77" s="19" t="n">
        <v>40854</v>
      </c>
      <c r="C77" s="20" t="n">
        <v>44876</v>
      </c>
      <c r="D77" s="20" t="n">
        <v>99</v>
      </c>
      <c r="E77" s="20" t="n">
        <v>0</v>
      </c>
      <c r="F77" s="21" t="s">
        <v>43</v>
      </c>
      <c r="G77" s="22" t="s">
        <v>47</v>
      </c>
      <c r="H77" s="23"/>
      <c r="I77" s="22"/>
      <c r="J77" s="22"/>
      <c r="K77" s="0"/>
      <c r="L77" s="24" t="n">
        <f aca="false">IF(D77&gt;$E$3,$E$3,D77)</f>
        <v>99</v>
      </c>
      <c r="M77" s="37" t="n">
        <v>0.05</v>
      </c>
      <c r="N77" s="37"/>
      <c r="O77" s="38" t="n">
        <f aca="false">E77*12</f>
        <v>0</v>
      </c>
      <c r="P77" s="24" t="n">
        <f aca="false">O77*((($B$2-A77)+1)/(($B$2-$B$1)+1))</f>
        <v>0</v>
      </c>
      <c r="Q77" s="26" t="n">
        <f aca="false">ROUNDUP(P77,0)</f>
        <v>0</v>
      </c>
      <c r="R77" s="24" t="n">
        <f aca="false">E77*12</f>
        <v>0</v>
      </c>
      <c r="S77" s="26" t="n">
        <f aca="false">ROUNDUP(R77,0)</f>
        <v>0</v>
      </c>
      <c r="T77" s="27" t="n">
        <f aca="false">($C77-$L77)*$M77</f>
        <v>2238.85</v>
      </c>
      <c r="U77" s="27" t="n">
        <f aca="false">ROUNDDOWN(T77,0)</f>
        <v>2238</v>
      </c>
      <c r="V77" s="27" t="n">
        <f aca="false">U77*(($A77-$B$1))/(($B$2-$B$1+1))</f>
        <v>0</v>
      </c>
      <c r="W77" s="27" t="n">
        <f aca="false">ROUNDUP(V77,0)</f>
        <v>0</v>
      </c>
      <c r="X77" s="27" t="n">
        <f aca="false">U77-W77-Q77</f>
        <v>2238</v>
      </c>
      <c r="Y77" s="26" t="n">
        <f aca="false">IF(X77&lt;0,0,(ROUNDDOWN(X77,0)))</f>
        <v>2238</v>
      </c>
      <c r="Z77" s="27" t="n">
        <f aca="false">((($C77-$L77)*AH77))</f>
        <v>2238.85</v>
      </c>
      <c r="AA77" s="27" t="n">
        <f aca="false">ROUNDDOWN(Z77,0)</f>
        <v>2238</v>
      </c>
      <c r="AB77" s="27" t="n">
        <f aca="false">AA77-S77</f>
        <v>2238</v>
      </c>
      <c r="AC77" s="26" t="n">
        <f aca="false">IF(AB77&lt;0,0,(ROUNDDOWN(AB77,0)))</f>
        <v>2238</v>
      </c>
      <c r="AD77" s="24"/>
      <c r="AE77" s="0"/>
      <c r="AF77" s="24"/>
      <c r="AG77" s="0"/>
      <c r="AH77" s="25" t="n">
        <f aca="false">IF((ISBLANK(N77)),M77,N77)</f>
        <v>0.05</v>
      </c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5.75" hidden="false" customHeight="false" outlineLevel="0" collapsed="false">
      <c r="A78" s="18" t="n">
        <v>42126</v>
      </c>
      <c r="B78" s="28" t="n">
        <v>35797</v>
      </c>
      <c r="C78" s="20" t="n">
        <v>25446</v>
      </c>
      <c r="D78" s="20" t="n">
        <v>0</v>
      </c>
      <c r="E78" s="20" t="n">
        <v>15</v>
      </c>
      <c r="F78" s="21" t="s">
        <v>43</v>
      </c>
      <c r="G78" s="22" t="s">
        <v>40</v>
      </c>
      <c r="H78" s="23"/>
      <c r="I78" s="22" t="s">
        <v>41</v>
      </c>
      <c r="J78" s="22" t="s">
        <v>42</v>
      </c>
      <c r="K78" s="0"/>
      <c r="L78" s="24" t="n">
        <f aca="false">IF(D78&gt;$E$3,$E$3,D78)</f>
        <v>0</v>
      </c>
      <c r="M78" s="37" t="n">
        <v>0.15</v>
      </c>
      <c r="N78" s="37"/>
      <c r="O78" s="38" t="n">
        <f aca="false">E78*12</f>
        <v>180</v>
      </c>
      <c r="P78" s="24" t="n">
        <f aca="false">O78*((($B$2-A78)+1)/(($B$2-$B$1)+1))</f>
        <v>167.213114754098</v>
      </c>
      <c r="Q78" s="26" t="n">
        <f aca="false">ROUNDUP(P78,0)</f>
        <v>168</v>
      </c>
      <c r="R78" s="24" t="n">
        <f aca="false">E78*12</f>
        <v>180</v>
      </c>
      <c r="S78" s="26" t="n">
        <f aca="false">ROUNDUP(R78,0)</f>
        <v>180</v>
      </c>
      <c r="T78" s="27" t="n">
        <f aca="false">($C78-$L78)*$M78</f>
        <v>3816.9</v>
      </c>
      <c r="U78" s="27" t="n">
        <f aca="false">ROUNDDOWN(T78,0)</f>
        <v>3816</v>
      </c>
      <c r="V78" s="27" t="n">
        <f aca="false">U78*(($A78-$B$1))/(($B$2-$B$1+1))</f>
        <v>271.081967213115</v>
      </c>
      <c r="W78" s="27" t="n">
        <f aca="false">ROUNDUP(V78,0)</f>
        <v>272</v>
      </c>
      <c r="X78" s="27" t="n">
        <f aca="false">U78-W78-Q78</f>
        <v>3376</v>
      </c>
      <c r="Y78" s="26" t="n">
        <f aca="false">IF(X78&lt;0,0,(ROUNDDOWN(X78,0)))</f>
        <v>3376</v>
      </c>
      <c r="Z78" s="27" t="n">
        <f aca="false">((($C78-$L78)*AH78))</f>
        <v>3816.9</v>
      </c>
      <c r="AA78" s="27" t="n">
        <f aca="false">ROUNDDOWN(Z78,0)</f>
        <v>3816</v>
      </c>
      <c r="AB78" s="27" t="n">
        <f aca="false">AA78-S78</f>
        <v>3636</v>
      </c>
      <c r="AC78" s="26" t="n">
        <f aca="false">IF(AB78&lt;0,0,(ROUNDDOWN(AB78,0)))</f>
        <v>3636</v>
      </c>
      <c r="AD78" s="24" t="n">
        <f aca="false">($E$1*M78)*((($B$2-$A78)+1)/(($B$2-$B$1+1)))</f>
        <v>3079.50819672131</v>
      </c>
      <c r="AE78" s="26" t="n">
        <f aca="false">ROUNDDOWN(AD78,0)</f>
        <v>3079</v>
      </c>
      <c r="AF78" s="24" t="n">
        <f aca="false">($G$1*AH78)</f>
        <v>3315</v>
      </c>
      <c r="AG78" s="26" t="n">
        <f aca="false">ROUNDDOWN(AF78,0)</f>
        <v>3315</v>
      </c>
      <c r="AH78" s="25" t="n">
        <f aca="false">IF((ISBLANK(N78)),M78,N78)</f>
        <v>0.15</v>
      </c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5.75" hidden="false" customHeight="false" outlineLevel="0" collapsed="false">
      <c r="A79" s="18" t="n">
        <v>42158</v>
      </c>
      <c r="B79" s="28" t="n">
        <v>36161</v>
      </c>
      <c r="C79" s="20" t="n">
        <v>33656</v>
      </c>
      <c r="D79" s="20" t="n">
        <v>372</v>
      </c>
      <c r="E79" s="20" t="n">
        <v>0</v>
      </c>
      <c r="F79" s="21" t="s">
        <v>43</v>
      </c>
      <c r="G79" s="22" t="s">
        <v>40</v>
      </c>
      <c r="H79" s="23"/>
      <c r="I79" s="22" t="s">
        <v>44</v>
      </c>
      <c r="J79" s="22" t="s">
        <v>42</v>
      </c>
      <c r="K79" s="0"/>
      <c r="L79" s="24" t="n">
        <f aca="false">IF(D79&gt;$E$3,$E$3,D79)</f>
        <v>372</v>
      </c>
      <c r="M79" s="37" t="n">
        <v>0.25</v>
      </c>
      <c r="N79" s="37"/>
      <c r="O79" s="38" t="n">
        <f aca="false">E79*12</f>
        <v>0</v>
      </c>
      <c r="P79" s="24" t="n">
        <f aca="false">O79*((($B$2-A79)+1)/(($B$2-$B$1)+1))</f>
        <v>0</v>
      </c>
      <c r="Q79" s="26" t="n">
        <f aca="false">ROUNDUP(P79,0)</f>
        <v>0</v>
      </c>
      <c r="R79" s="24" t="n">
        <f aca="false">E79*12</f>
        <v>0</v>
      </c>
      <c r="S79" s="26" t="n">
        <f aca="false">ROUNDUP(R79,0)</f>
        <v>0</v>
      </c>
      <c r="T79" s="27" t="n">
        <f aca="false">($C79-$L79)*$M79</f>
        <v>8321</v>
      </c>
      <c r="U79" s="27" t="n">
        <f aca="false">ROUNDDOWN(T79,0)</f>
        <v>8321</v>
      </c>
      <c r="V79" s="27" t="n">
        <f aca="false">U79*(($A79-$B$1))/(($B$2-$B$1+1))</f>
        <v>1318.62841530055</v>
      </c>
      <c r="W79" s="27" t="n">
        <f aca="false">ROUNDUP(V79,0)</f>
        <v>1319</v>
      </c>
      <c r="X79" s="27" t="n">
        <f aca="false">U79-W79-Q79</f>
        <v>7002</v>
      </c>
      <c r="Y79" s="26" t="n">
        <f aca="false">IF(X79&lt;0,0,(ROUNDDOWN(X79,0)))</f>
        <v>7002</v>
      </c>
      <c r="Z79" s="27" t="n">
        <f aca="false">((($C79-$L79)*AH79))</f>
        <v>8321</v>
      </c>
      <c r="AA79" s="27" t="n">
        <f aca="false">ROUNDDOWN(Z79,0)</f>
        <v>8321</v>
      </c>
      <c r="AB79" s="27" t="n">
        <f aca="false">AA79-S79</f>
        <v>8321</v>
      </c>
      <c r="AC79" s="26" t="n">
        <f aca="false">IF(AB79&lt;0,0,(ROUNDDOWN(AB79,0)))</f>
        <v>8321</v>
      </c>
      <c r="AD79" s="24" t="n">
        <f aca="false">($E$1*M79)*((($B$2-$A79)+1)/(($B$2-$B$1+1)))</f>
        <v>4649.45355191257</v>
      </c>
      <c r="AE79" s="26" t="n">
        <f aca="false">ROUNDDOWN(AD79,0)</f>
        <v>4649</v>
      </c>
      <c r="AF79" s="24" t="n">
        <f aca="false">($G$1*AH79)</f>
        <v>5525</v>
      </c>
      <c r="AG79" s="26" t="n">
        <f aca="false">ROUNDDOWN(AF79,0)</f>
        <v>5525</v>
      </c>
      <c r="AH79" s="25" t="n">
        <f aca="false">IF((ISBLANK(N79)),M79,N79)</f>
        <v>0.25</v>
      </c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5.75" hidden="false" customHeight="false" outlineLevel="0" collapsed="false">
      <c r="A80" s="18" t="n">
        <v>42189</v>
      </c>
      <c r="B80" s="19" t="n">
        <v>41275</v>
      </c>
      <c r="C80" s="20" t="n">
        <v>51423</v>
      </c>
      <c r="D80" s="20" t="n">
        <v>123</v>
      </c>
      <c r="E80" s="20" t="n">
        <v>100</v>
      </c>
      <c r="F80" s="21" t="s">
        <v>43</v>
      </c>
      <c r="G80" s="22" t="s">
        <v>40</v>
      </c>
      <c r="H80" s="23"/>
      <c r="I80" s="22" t="s">
        <v>48</v>
      </c>
      <c r="J80" s="22" t="s">
        <v>42</v>
      </c>
      <c r="K80" s="0"/>
      <c r="L80" s="24" t="n">
        <f aca="false">IF(D80&gt;$E$3,$E$3,D80)</f>
        <v>123</v>
      </c>
      <c r="M80" s="37" t="n">
        <v>0.37</v>
      </c>
      <c r="N80" s="37"/>
      <c r="O80" s="38" t="n">
        <f aca="false">E80*12</f>
        <v>1200</v>
      </c>
      <c r="P80" s="24" t="n">
        <f aca="false">O80*((($B$2-A80)+1)/(($B$2-$B$1)+1))</f>
        <v>908.196721311475</v>
      </c>
      <c r="Q80" s="26" t="n">
        <f aca="false">ROUNDUP(P80,0)</f>
        <v>909</v>
      </c>
      <c r="R80" s="24" t="n">
        <f aca="false">E80*12</f>
        <v>1200</v>
      </c>
      <c r="S80" s="26" t="n">
        <f aca="false">ROUNDUP(R80,0)</f>
        <v>1200</v>
      </c>
      <c r="T80" s="27" t="n">
        <f aca="false">($C80-$L80)*$M80</f>
        <v>18981</v>
      </c>
      <c r="U80" s="27" t="n">
        <f aca="false">ROUNDDOWN(T80,0)</f>
        <v>18981</v>
      </c>
      <c r="V80" s="27" t="n">
        <f aca="false">U80*(($A80-$B$1))/(($B$2-$B$1+1))</f>
        <v>4615.59836065574</v>
      </c>
      <c r="W80" s="27" t="n">
        <f aca="false">ROUNDUP(V80,0)</f>
        <v>4616</v>
      </c>
      <c r="X80" s="27" t="n">
        <f aca="false">U80-W80-Q80</f>
        <v>13456</v>
      </c>
      <c r="Y80" s="26" t="n">
        <f aca="false">IF(X80&lt;0,0,(ROUNDDOWN(X80,0)))</f>
        <v>13456</v>
      </c>
      <c r="Z80" s="27" t="n">
        <f aca="false">((($C80-$L80)*AH80))</f>
        <v>18981</v>
      </c>
      <c r="AA80" s="27" t="n">
        <f aca="false">ROUNDDOWN(Z80,0)</f>
        <v>18981</v>
      </c>
      <c r="AB80" s="27" t="n">
        <f aca="false">AA80-S80</f>
        <v>17781</v>
      </c>
      <c r="AC80" s="26" t="n">
        <f aca="false">IF(AB80&lt;0,0,(ROUNDDOWN(AB80,0)))</f>
        <v>17781</v>
      </c>
      <c r="AD80" s="24" t="n">
        <f aca="false">($E$1*M80)*((($B$2-$A80)+1)/(($B$2-$B$1+1)))</f>
        <v>6188.60382513661</v>
      </c>
      <c r="AE80" s="26" t="n">
        <f aca="false">ROUNDDOWN(AD80,0)</f>
        <v>6188</v>
      </c>
      <c r="AF80" s="24" t="n">
        <f aca="false">($G$1*AH80)</f>
        <v>8177</v>
      </c>
      <c r="AG80" s="26" t="n">
        <f aca="false">ROUNDDOWN(AF80,0)</f>
        <v>8177</v>
      </c>
      <c r="AH80" s="25" t="n">
        <f aca="false">IF((ISBLANK(N80)),M80,N80)</f>
        <v>0.37</v>
      </c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.75" hidden="false" customHeight="false" outlineLevel="0" collapsed="false">
      <c r="A81" s="18" t="n">
        <v>42221</v>
      </c>
      <c r="B81" s="19" t="n">
        <v>41275</v>
      </c>
      <c r="C81" s="20" t="n">
        <v>67545</v>
      </c>
      <c r="D81" s="20" t="n">
        <v>99</v>
      </c>
      <c r="E81" s="20" t="n">
        <v>0</v>
      </c>
      <c r="F81" s="21" t="s">
        <v>43</v>
      </c>
      <c r="G81" s="22" t="s">
        <v>46</v>
      </c>
      <c r="H81" s="23"/>
      <c r="I81" s="22" t="s">
        <v>41</v>
      </c>
      <c r="J81" s="22" t="s">
        <v>42</v>
      </c>
      <c r="K81" s="0"/>
      <c r="L81" s="24" t="n">
        <f aca="false">IF(D81&gt;$E$3,$E$3,D81)</f>
        <v>99</v>
      </c>
      <c r="M81" s="37" t="n">
        <v>0.18</v>
      </c>
      <c r="N81" s="37"/>
      <c r="O81" s="38" t="n">
        <f aca="false">E81*12</f>
        <v>0</v>
      </c>
      <c r="P81" s="24" t="n">
        <f aca="false">O81*((($B$2-A81)+1)/(($B$2-$B$1)+1))</f>
        <v>0</v>
      </c>
      <c r="Q81" s="26" t="n">
        <f aca="false">ROUNDUP(P81,0)</f>
        <v>0</v>
      </c>
      <c r="R81" s="24" t="n">
        <f aca="false">E81*12</f>
        <v>0</v>
      </c>
      <c r="S81" s="26" t="n">
        <f aca="false">ROUNDUP(R81,0)</f>
        <v>0</v>
      </c>
      <c r="T81" s="27" t="n">
        <f aca="false">($C81-$L81)*$M81</f>
        <v>12140.28</v>
      </c>
      <c r="U81" s="27" t="n">
        <f aca="false">ROUNDDOWN(T81,0)</f>
        <v>12140</v>
      </c>
      <c r="V81" s="27" t="n">
        <f aca="false">U81*(($A81-$B$1))/(($B$2-$B$1+1))</f>
        <v>4013.49726775956</v>
      </c>
      <c r="W81" s="27" t="n">
        <f aca="false">ROUNDUP(V81,0)</f>
        <v>4014</v>
      </c>
      <c r="X81" s="27" t="n">
        <f aca="false">U81-W81-Q81</f>
        <v>8126</v>
      </c>
      <c r="Y81" s="26" t="n">
        <f aca="false">IF(X81&lt;0,0,(ROUNDDOWN(X81,0)))</f>
        <v>8126</v>
      </c>
      <c r="Z81" s="27" t="n">
        <f aca="false">((($C81-$L81)*AH81))</f>
        <v>12140.28</v>
      </c>
      <c r="AA81" s="27" t="n">
        <f aca="false">ROUNDDOWN(Z81,0)</f>
        <v>12140</v>
      </c>
      <c r="AB81" s="27" t="n">
        <f aca="false">AA81-S81</f>
        <v>12140</v>
      </c>
      <c r="AC81" s="26" t="n">
        <f aca="false">IF(AB81&lt;0,0,(ROUNDDOWN(AB81,0)))</f>
        <v>12140</v>
      </c>
      <c r="AD81" s="24" t="n">
        <f aca="false">($E$1*M81)*((($B$2-$A81)+1)/(($B$2-$B$1+1)))</f>
        <v>2662.86885245902</v>
      </c>
      <c r="AE81" s="26" t="n">
        <f aca="false">ROUNDDOWN(AD81,0)</f>
        <v>2662</v>
      </c>
      <c r="AF81" s="24" t="n">
        <f aca="false">($G$1*AH81)</f>
        <v>3978</v>
      </c>
      <c r="AG81" s="26" t="n">
        <f aca="false">ROUNDDOWN(AF81,0)</f>
        <v>3978</v>
      </c>
      <c r="AH81" s="25" t="n">
        <f aca="false">IF((ISBLANK(N81)),M81,N81)</f>
        <v>0.18</v>
      </c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5.75" hidden="false" customHeight="false" outlineLevel="0" collapsed="false">
      <c r="A82" s="18" t="n">
        <v>42253</v>
      </c>
      <c r="B82" s="19" t="n">
        <v>41275</v>
      </c>
      <c r="C82" s="20" t="n">
        <v>44765</v>
      </c>
      <c r="D82" s="20" t="n">
        <v>5456</v>
      </c>
      <c r="E82" s="20" t="n">
        <v>15</v>
      </c>
      <c r="F82" s="21" t="s">
        <v>43</v>
      </c>
      <c r="G82" s="22" t="s">
        <v>46</v>
      </c>
      <c r="H82" s="23"/>
      <c r="I82" s="22" t="s">
        <v>44</v>
      </c>
      <c r="J82" s="22" t="s">
        <v>42</v>
      </c>
      <c r="K82" s="0"/>
      <c r="L82" s="24" t="n">
        <f aca="false">IF(D82&gt;$E$3,$E$3,D82)</f>
        <v>5000</v>
      </c>
      <c r="M82" s="37" t="n">
        <v>0.28</v>
      </c>
      <c r="N82" s="37"/>
      <c r="O82" s="38" t="n">
        <f aca="false">E82*12</f>
        <v>180</v>
      </c>
      <c r="P82" s="24" t="n">
        <f aca="false">O82*((($B$2-A82)+1)/(($B$2-$B$1)+1))</f>
        <v>104.754098360656</v>
      </c>
      <c r="Q82" s="26" t="n">
        <f aca="false">ROUNDUP(P82,0)</f>
        <v>105</v>
      </c>
      <c r="R82" s="24" t="n">
        <f aca="false">E82*12</f>
        <v>180</v>
      </c>
      <c r="S82" s="26" t="n">
        <f aca="false">ROUNDUP(R82,0)</f>
        <v>180</v>
      </c>
      <c r="T82" s="27" t="n">
        <f aca="false">($C82-$L82)*$M82</f>
        <v>11134.2</v>
      </c>
      <c r="U82" s="27" t="n">
        <f aca="false">ROUNDDOWN(T82,0)</f>
        <v>11134</v>
      </c>
      <c r="V82" s="27" t="n">
        <f aca="false">U82*(($A82-$B$1))/(($B$2-$B$1+1))</f>
        <v>4654.37704918033</v>
      </c>
      <c r="W82" s="27" t="n">
        <f aca="false">ROUNDUP(V82,0)</f>
        <v>4655</v>
      </c>
      <c r="X82" s="27" t="n">
        <f aca="false">U82-W82-Q82</f>
        <v>6374</v>
      </c>
      <c r="Y82" s="26" t="n">
        <f aca="false">IF(X82&lt;0,0,(ROUNDDOWN(X82,0)))</f>
        <v>6374</v>
      </c>
      <c r="Z82" s="27" t="n">
        <f aca="false">((($C82-$L82)*AH82))</f>
        <v>11134.2</v>
      </c>
      <c r="AA82" s="27" t="n">
        <f aca="false">ROUNDDOWN(Z82,0)</f>
        <v>11134</v>
      </c>
      <c r="AB82" s="27" t="n">
        <f aca="false">AA82-S82</f>
        <v>10954</v>
      </c>
      <c r="AC82" s="26" t="n">
        <f aca="false">IF(AB82&lt;0,0,(ROUNDDOWN(AB82,0)))</f>
        <v>10954</v>
      </c>
      <c r="AD82" s="24" t="n">
        <f aca="false">($E$1*M82)*((($B$2-$A82)+1)/(($B$2-$B$1+1)))</f>
        <v>3601.2131147541</v>
      </c>
      <c r="AE82" s="26" t="n">
        <f aca="false">ROUNDDOWN(AD82,0)</f>
        <v>3601</v>
      </c>
      <c r="AF82" s="24" t="n">
        <f aca="false">($G$1*AH82)</f>
        <v>6188</v>
      </c>
      <c r="AG82" s="26" t="n">
        <f aca="false">ROUNDDOWN(AF82,0)</f>
        <v>6188</v>
      </c>
      <c r="AH82" s="25" t="n">
        <f aca="false">IF((ISBLANK(N82)),M82,N82)</f>
        <v>0.28</v>
      </c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5.75" hidden="false" customHeight="false" outlineLevel="0" collapsed="false">
      <c r="A83" s="18" t="n">
        <v>42284</v>
      </c>
      <c r="B83" s="28" t="n">
        <v>35797</v>
      </c>
      <c r="C83" s="20" t="n">
        <v>51423</v>
      </c>
      <c r="D83" s="20" t="n">
        <v>0</v>
      </c>
      <c r="E83" s="20" t="n">
        <v>0</v>
      </c>
      <c r="F83" s="21" t="s">
        <v>43</v>
      </c>
      <c r="G83" s="22" t="s">
        <v>46</v>
      </c>
      <c r="H83" s="23"/>
      <c r="I83" s="22" t="s">
        <v>48</v>
      </c>
      <c r="J83" s="22" t="s">
        <v>42</v>
      </c>
      <c r="K83" s="0"/>
      <c r="L83" s="24" t="n">
        <f aca="false">IF(D83&gt;$E$3,$E$3,D83)</f>
        <v>0</v>
      </c>
      <c r="M83" s="37" t="n">
        <v>0.37</v>
      </c>
      <c r="N83" s="37"/>
      <c r="O83" s="38" t="n">
        <f aca="false">E83*12</f>
        <v>0</v>
      </c>
      <c r="P83" s="24" t="n">
        <f aca="false">O83*((($B$2-A83)+1)/(($B$2-$B$1)+1))</f>
        <v>0</v>
      </c>
      <c r="Q83" s="26" t="n">
        <f aca="false">ROUNDUP(P83,0)</f>
        <v>0</v>
      </c>
      <c r="R83" s="24" t="n">
        <f aca="false">E83*12</f>
        <v>0</v>
      </c>
      <c r="S83" s="26" t="n">
        <f aca="false">ROUNDUP(R83,0)</f>
        <v>0</v>
      </c>
      <c r="T83" s="27" t="n">
        <f aca="false">($C83-$L83)*$M83</f>
        <v>19026.51</v>
      </c>
      <c r="U83" s="27" t="n">
        <f aca="false">ROUNDDOWN(T83,0)</f>
        <v>19026</v>
      </c>
      <c r="V83" s="27" t="n">
        <f aca="false">U83*(($A83-$B$1))/(($B$2-$B$1+1))</f>
        <v>9564.98360655738</v>
      </c>
      <c r="W83" s="27" t="n">
        <f aca="false">ROUNDUP(V83,0)</f>
        <v>9565</v>
      </c>
      <c r="X83" s="27" t="n">
        <f aca="false">U83-W83-Q83</f>
        <v>9461</v>
      </c>
      <c r="Y83" s="26" t="n">
        <f aca="false">IF(X83&lt;0,0,(ROUNDDOWN(X83,0)))</f>
        <v>9461</v>
      </c>
      <c r="Z83" s="27" t="n">
        <f aca="false">((($C83-$L83)*AH83))</f>
        <v>19026.51</v>
      </c>
      <c r="AA83" s="27" t="n">
        <f aca="false">ROUNDDOWN(Z83,0)</f>
        <v>19026</v>
      </c>
      <c r="AB83" s="27" t="n">
        <f aca="false">AA83-S83</f>
        <v>19026</v>
      </c>
      <c r="AC83" s="26" t="n">
        <f aca="false">IF(AB83&lt;0,0,(ROUNDDOWN(AB83,0)))</f>
        <v>19026</v>
      </c>
      <c r="AD83" s="24" t="n">
        <f aca="false">($E$1*M83)*((($B$2-$A83)+1)/(($B$2-$B$1+1)))</f>
        <v>4066.15846994536</v>
      </c>
      <c r="AE83" s="26" t="n">
        <f aca="false">ROUNDDOWN(AD83,0)</f>
        <v>4066</v>
      </c>
      <c r="AF83" s="24" t="n">
        <f aca="false">($G$1*AH83)</f>
        <v>8177</v>
      </c>
      <c r="AG83" s="26" t="n">
        <f aca="false">ROUNDDOWN(AF83,0)</f>
        <v>8177</v>
      </c>
      <c r="AH83" s="25" t="n">
        <f aca="false">IF((ISBLANK(N83)),M83,N83)</f>
        <v>0.37</v>
      </c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5.75" hidden="false" customHeight="false" outlineLevel="0" collapsed="false">
      <c r="A84" s="18" t="n">
        <v>42126</v>
      </c>
      <c r="B84" s="19" t="n">
        <v>32874</v>
      </c>
      <c r="C84" s="20" t="n">
        <v>25446</v>
      </c>
      <c r="D84" s="20" t="n">
        <v>0</v>
      </c>
      <c r="E84" s="20" t="n">
        <v>90</v>
      </c>
      <c r="F84" s="21" t="s">
        <v>43</v>
      </c>
      <c r="G84" s="22" t="s">
        <v>40</v>
      </c>
      <c r="H84" s="23"/>
      <c r="I84" s="22" t="s">
        <v>41</v>
      </c>
      <c r="J84" s="22" t="s">
        <v>42</v>
      </c>
      <c r="K84" s="0"/>
      <c r="L84" s="24" t="n">
        <f aca="false">IF(D84&gt;$E$3,$E$3,D84)</f>
        <v>0</v>
      </c>
      <c r="M84" s="37" t="n">
        <v>0.15</v>
      </c>
      <c r="N84" s="37"/>
      <c r="O84" s="38" t="n">
        <f aca="false">E84*12</f>
        <v>1080</v>
      </c>
      <c r="P84" s="24" t="n">
        <f aca="false">O84*((($B$2-A84)+1)/(($B$2-$B$1)+1))</f>
        <v>1003.27868852459</v>
      </c>
      <c r="Q84" s="26" t="n">
        <f aca="false">ROUNDUP(P84,0)</f>
        <v>1004</v>
      </c>
      <c r="R84" s="24" t="n">
        <f aca="false">E84*12</f>
        <v>1080</v>
      </c>
      <c r="S84" s="26" t="n">
        <f aca="false">ROUNDUP(R84,0)</f>
        <v>1080</v>
      </c>
      <c r="T84" s="27" t="n">
        <f aca="false">($C84-$L84)*$M84</f>
        <v>3816.9</v>
      </c>
      <c r="U84" s="27" t="n">
        <f aca="false">ROUNDDOWN(T84,0)</f>
        <v>3816</v>
      </c>
      <c r="V84" s="27" t="n">
        <f aca="false">U84*(($A84-$B$1))/(($B$2-$B$1+1))</f>
        <v>271.081967213115</v>
      </c>
      <c r="W84" s="27" t="n">
        <f aca="false">ROUNDUP(V84,0)</f>
        <v>272</v>
      </c>
      <c r="X84" s="27" t="n">
        <f aca="false">U84-W84-Q84</f>
        <v>2540</v>
      </c>
      <c r="Y84" s="26" t="n">
        <f aca="false">IF(X84&lt;0,0,(ROUNDDOWN(X84,0)))</f>
        <v>2540</v>
      </c>
      <c r="Z84" s="27" t="n">
        <f aca="false">((($C84-$L84)*AH84))</f>
        <v>3816.9</v>
      </c>
      <c r="AA84" s="27" t="n">
        <f aca="false">ROUNDDOWN(Z84,0)</f>
        <v>3816</v>
      </c>
      <c r="AB84" s="27" t="n">
        <f aca="false">AA84-S84</f>
        <v>2736</v>
      </c>
      <c r="AC84" s="26" t="n">
        <f aca="false">IF(AB84&lt;0,0,(ROUNDDOWN(AB84,0)))</f>
        <v>2736</v>
      </c>
      <c r="AD84" s="24" t="n">
        <f aca="false">($E$1*M84)*((($B$2-$A84)+1)/(($B$2-$B$1+1)))</f>
        <v>3079.50819672131</v>
      </c>
      <c r="AE84" s="26" t="n">
        <f aca="false">ROUNDDOWN(AD84,0)</f>
        <v>3079</v>
      </c>
      <c r="AF84" s="24" t="n">
        <f aca="false">($G$1*AH84)</f>
        <v>3315</v>
      </c>
      <c r="AG84" s="26" t="n">
        <f aca="false">ROUNDDOWN(AF84,0)</f>
        <v>3315</v>
      </c>
      <c r="AH84" s="25" t="n">
        <f aca="false">IF((ISBLANK(N84)),M84,N84)</f>
        <v>0.15</v>
      </c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5.75" hidden="false" customHeight="false" outlineLevel="0" collapsed="false">
      <c r="A85" s="18" t="n">
        <v>42158</v>
      </c>
      <c r="B85" s="19" t="n">
        <v>35795</v>
      </c>
      <c r="C85" s="20" t="n">
        <v>33656</v>
      </c>
      <c r="D85" s="20" t="n">
        <v>147</v>
      </c>
      <c r="E85" s="20" t="n">
        <v>0</v>
      </c>
      <c r="F85" s="21" t="s">
        <v>43</v>
      </c>
      <c r="G85" s="22" t="s">
        <v>40</v>
      </c>
      <c r="H85" s="23"/>
      <c r="I85" s="22" t="s">
        <v>44</v>
      </c>
      <c r="J85" s="22" t="s">
        <v>42</v>
      </c>
      <c r="K85" s="0"/>
      <c r="L85" s="24" t="n">
        <f aca="false">IF(D85&gt;$E$3,$E$3,D85)</f>
        <v>147</v>
      </c>
      <c r="M85" s="37" t="n">
        <v>0.22</v>
      </c>
      <c r="N85" s="37"/>
      <c r="O85" s="38" t="n">
        <f aca="false">E85*12</f>
        <v>0</v>
      </c>
      <c r="P85" s="24" t="n">
        <f aca="false">O85*((($B$2-A85)+1)/(($B$2-$B$1)+1))</f>
        <v>0</v>
      </c>
      <c r="Q85" s="26" t="n">
        <f aca="false">ROUNDUP(P85,0)</f>
        <v>0</v>
      </c>
      <c r="R85" s="24" t="n">
        <f aca="false">E85*12</f>
        <v>0</v>
      </c>
      <c r="S85" s="26" t="n">
        <f aca="false">ROUNDUP(R85,0)</f>
        <v>0</v>
      </c>
      <c r="T85" s="27" t="n">
        <f aca="false">($C85-$L85)*$M85</f>
        <v>7371.98</v>
      </c>
      <c r="U85" s="27" t="n">
        <f aca="false">ROUNDDOWN(T85,0)</f>
        <v>7371</v>
      </c>
      <c r="V85" s="27" t="n">
        <f aca="false">U85*(($A85-$B$1))/(($B$2-$B$1+1))</f>
        <v>1168.08196721311</v>
      </c>
      <c r="W85" s="27" t="n">
        <f aca="false">ROUNDUP(V85,0)</f>
        <v>1169</v>
      </c>
      <c r="X85" s="27" t="n">
        <f aca="false">U85-W85-Q85</f>
        <v>6202</v>
      </c>
      <c r="Y85" s="26" t="n">
        <f aca="false">IF(X85&lt;0,0,(ROUNDDOWN(X85,0)))</f>
        <v>6202</v>
      </c>
      <c r="Z85" s="27" t="n">
        <f aca="false">((($C85-$L85)*AH85))</f>
        <v>7371.98</v>
      </c>
      <c r="AA85" s="27" t="n">
        <f aca="false">ROUNDDOWN(Z85,0)</f>
        <v>7371</v>
      </c>
      <c r="AB85" s="27" t="n">
        <f aca="false">AA85-S85</f>
        <v>7371</v>
      </c>
      <c r="AC85" s="26" t="n">
        <f aca="false">IF(AB85&lt;0,0,(ROUNDDOWN(AB85,0)))</f>
        <v>7371</v>
      </c>
      <c r="AD85" s="24" t="n">
        <f aca="false">($E$1*M85)*((($B$2-$A85)+1)/(($B$2-$B$1+1)))</f>
        <v>4091.51912568306</v>
      </c>
      <c r="AE85" s="26" t="n">
        <f aca="false">ROUNDDOWN(AD85,0)</f>
        <v>4091</v>
      </c>
      <c r="AF85" s="24" t="n">
        <f aca="false">($G$1*AH85)</f>
        <v>4862</v>
      </c>
      <c r="AG85" s="26" t="n">
        <f aca="false">ROUNDDOWN(AF85,0)</f>
        <v>4862</v>
      </c>
      <c r="AH85" s="25" t="n">
        <f aca="false">IF((ISBLANK(N85)),M85,N85)</f>
        <v>0.22</v>
      </c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5.75" hidden="false" customHeight="false" outlineLevel="0" collapsed="false">
      <c r="A86" s="18" t="n">
        <v>42189</v>
      </c>
      <c r="B86" s="19" t="n">
        <v>33939</v>
      </c>
      <c r="C86" s="20" t="n">
        <v>51423</v>
      </c>
      <c r="D86" s="20" t="n">
        <v>3735</v>
      </c>
      <c r="E86" s="20" t="n">
        <v>200</v>
      </c>
      <c r="F86" s="21" t="s">
        <v>43</v>
      </c>
      <c r="G86" s="22" t="s">
        <v>40</v>
      </c>
      <c r="H86" s="23"/>
      <c r="I86" s="22" t="s">
        <v>48</v>
      </c>
      <c r="J86" s="22" t="s">
        <v>42</v>
      </c>
      <c r="K86" s="0"/>
      <c r="L86" s="24" t="n">
        <f aca="false">IF(D86&gt;$E$3,$E$3,D86)</f>
        <v>3735</v>
      </c>
      <c r="M86" s="37" t="n">
        <v>0.32</v>
      </c>
      <c r="N86" s="37"/>
      <c r="O86" s="38" t="n">
        <f aca="false">E86*12</f>
        <v>2400</v>
      </c>
      <c r="P86" s="24" t="n">
        <f aca="false">O86*((($B$2-A86)+1)/(($B$2-$B$1)+1))</f>
        <v>1816.39344262295</v>
      </c>
      <c r="Q86" s="26" t="n">
        <f aca="false">ROUNDUP(P86,0)</f>
        <v>1817</v>
      </c>
      <c r="R86" s="24" t="n">
        <f aca="false">E86*12</f>
        <v>2400</v>
      </c>
      <c r="S86" s="26" t="n">
        <f aca="false">ROUNDUP(R86,0)</f>
        <v>2400</v>
      </c>
      <c r="T86" s="27" t="n">
        <f aca="false">($C86-$L86)*$M86</f>
        <v>15260.16</v>
      </c>
      <c r="U86" s="27" t="n">
        <f aca="false">ROUNDDOWN(T86,0)</f>
        <v>15260</v>
      </c>
      <c r="V86" s="27" t="n">
        <f aca="false">U86*(($A86-$B$1))/(($B$2-$B$1+1))</f>
        <v>3710.7650273224</v>
      </c>
      <c r="W86" s="27" t="n">
        <f aca="false">ROUNDUP(V86,0)</f>
        <v>3711</v>
      </c>
      <c r="X86" s="27" t="n">
        <f aca="false">U86-W86-Q86</f>
        <v>9732</v>
      </c>
      <c r="Y86" s="26" t="n">
        <f aca="false">IF(X86&lt;0,0,(ROUNDDOWN(X86,0)))</f>
        <v>9732</v>
      </c>
      <c r="Z86" s="27" t="n">
        <f aca="false">((($C86-$L86)*AH86))</f>
        <v>15260.16</v>
      </c>
      <c r="AA86" s="27" t="n">
        <f aca="false">ROUNDDOWN(Z86,0)</f>
        <v>15260</v>
      </c>
      <c r="AB86" s="27" t="n">
        <f aca="false">AA86-S86</f>
        <v>12860</v>
      </c>
      <c r="AC86" s="26" t="n">
        <f aca="false">IF(AB86&lt;0,0,(ROUNDDOWN(AB86,0)))</f>
        <v>12860</v>
      </c>
      <c r="AD86" s="24" t="n">
        <f aca="false">($E$1*M86)*((($B$2-$A86)+1)/(($B$2-$B$1+1)))</f>
        <v>5352.30601092896</v>
      </c>
      <c r="AE86" s="26" t="n">
        <f aca="false">ROUNDDOWN(AD86,0)</f>
        <v>5352</v>
      </c>
      <c r="AF86" s="24" t="n">
        <f aca="false">($G$1*AH86)</f>
        <v>7072</v>
      </c>
      <c r="AG86" s="26" t="n">
        <f aca="false">ROUNDDOWN(AF86,0)</f>
        <v>7072</v>
      </c>
      <c r="AH86" s="25" t="n">
        <f aca="false">IF((ISBLANK(N86)),M86,N86)</f>
        <v>0.32</v>
      </c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5.75" hidden="false" customHeight="false" outlineLevel="0" collapsed="false">
      <c r="A87" s="18" t="n">
        <v>42221</v>
      </c>
      <c r="B87" s="19" t="n">
        <v>35795</v>
      </c>
      <c r="C87" s="20" t="n">
        <v>67545</v>
      </c>
      <c r="D87" s="20" t="n">
        <v>53</v>
      </c>
      <c r="E87" s="20" t="n">
        <v>0</v>
      </c>
      <c r="F87" s="21" t="s">
        <v>43</v>
      </c>
      <c r="G87" s="22" t="s">
        <v>46</v>
      </c>
      <c r="H87" s="23"/>
      <c r="I87" s="22" t="s">
        <v>41</v>
      </c>
      <c r="J87" s="22" t="s">
        <v>42</v>
      </c>
      <c r="K87" s="0"/>
      <c r="L87" s="24" t="n">
        <f aca="false">IF(D87&gt;$E$3,$E$3,D87)</f>
        <v>53</v>
      </c>
      <c r="M87" s="37" t="n">
        <v>0.15</v>
      </c>
      <c r="N87" s="37"/>
      <c r="O87" s="38" t="n">
        <f aca="false">E87*12</f>
        <v>0</v>
      </c>
      <c r="P87" s="24" t="n">
        <f aca="false">O87*((($B$2-A87)+1)/(($B$2-$B$1)+1))</f>
        <v>0</v>
      </c>
      <c r="Q87" s="26" t="n">
        <f aca="false">ROUNDUP(P87,0)</f>
        <v>0</v>
      </c>
      <c r="R87" s="24" t="n">
        <f aca="false">E87*12</f>
        <v>0</v>
      </c>
      <c r="S87" s="26" t="n">
        <f aca="false">ROUNDUP(R87,0)</f>
        <v>0</v>
      </c>
      <c r="T87" s="27" t="n">
        <f aca="false">($C87-$L87)*$M87</f>
        <v>10123.8</v>
      </c>
      <c r="U87" s="27" t="n">
        <f aca="false">ROUNDDOWN(T87,0)</f>
        <v>10123</v>
      </c>
      <c r="V87" s="27" t="n">
        <f aca="false">U87*(($A87-$B$1))/(($B$2-$B$1+1))</f>
        <v>3346.67486338798</v>
      </c>
      <c r="W87" s="27" t="n">
        <f aca="false">ROUNDUP(V87,0)</f>
        <v>3347</v>
      </c>
      <c r="X87" s="27" t="n">
        <f aca="false">U87-W87-Q87</f>
        <v>6776</v>
      </c>
      <c r="Y87" s="26" t="n">
        <f aca="false">IF(X87&lt;0,0,(ROUNDDOWN(X87,0)))</f>
        <v>6776</v>
      </c>
      <c r="Z87" s="27" t="n">
        <f aca="false">((($C87-$L87)*AH87))</f>
        <v>10123.8</v>
      </c>
      <c r="AA87" s="27" t="n">
        <f aca="false">ROUNDDOWN(Z87,0)</f>
        <v>10123</v>
      </c>
      <c r="AB87" s="27" t="n">
        <f aca="false">AA87-S87</f>
        <v>10123</v>
      </c>
      <c r="AC87" s="26" t="n">
        <f aca="false">IF(AB87&lt;0,0,(ROUNDDOWN(AB87,0)))</f>
        <v>10123</v>
      </c>
      <c r="AD87" s="24" t="n">
        <f aca="false">($E$1*M87)*((($B$2-$A87)+1)/(($B$2-$B$1+1)))</f>
        <v>2219.05737704918</v>
      </c>
      <c r="AE87" s="26" t="n">
        <f aca="false">ROUNDDOWN(AD87,0)</f>
        <v>2219</v>
      </c>
      <c r="AF87" s="24" t="n">
        <f aca="false">($G$1*AH87)</f>
        <v>3315</v>
      </c>
      <c r="AG87" s="26" t="n">
        <f aca="false">ROUNDDOWN(AF87,0)</f>
        <v>3315</v>
      </c>
      <c r="AH87" s="25" t="n">
        <f aca="false">IF((ISBLANK(N87)),M87,N87)</f>
        <v>0.15</v>
      </c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5.75" hidden="false" customHeight="false" outlineLevel="0" collapsed="false">
      <c r="A88" s="18" t="n">
        <v>42253</v>
      </c>
      <c r="B88" s="19" t="n">
        <v>35034</v>
      </c>
      <c r="C88" s="20" t="n">
        <v>44765</v>
      </c>
      <c r="D88" s="20" t="n">
        <v>0</v>
      </c>
      <c r="E88" s="20" t="n">
        <v>0</v>
      </c>
      <c r="F88" s="21" t="s">
        <v>43</v>
      </c>
      <c r="G88" s="22" t="s">
        <v>46</v>
      </c>
      <c r="H88" s="23"/>
      <c r="I88" s="22" t="s">
        <v>44</v>
      </c>
      <c r="J88" s="22" t="s">
        <v>42</v>
      </c>
      <c r="K88" s="0"/>
      <c r="L88" s="24" t="n">
        <f aca="false">IF(D88&gt;$E$3,$E$3,D88)</f>
        <v>0</v>
      </c>
      <c r="M88" s="37" t="n">
        <v>0.22</v>
      </c>
      <c r="N88" s="37"/>
      <c r="O88" s="38" t="n">
        <f aca="false">E88*12</f>
        <v>0</v>
      </c>
      <c r="P88" s="24" t="n">
        <f aca="false">O88*((($B$2-A88)+1)/(($B$2-$B$1)+1))</f>
        <v>0</v>
      </c>
      <c r="Q88" s="26" t="n">
        <f aca="false">ROUNDUP(P88,0)</f>
        <v>0</v>
      </c>
      <c r="R88" s="24" t="n">
        <f aca="false">E88*12</f>
        <v>0</v>
      </c>
      <c r="S88" s="26" t="n">
        <f aca="false">ROUNDUP(R88,0)</f>
        <v>0</v>
      </c>
      <c r="T88" s="27" t="n">
        <f aca="false">($C88-$L88)*$M88</f>
        <v>9848.3</v>
      </c>
      <c r="U88" s="27" t="n">
        <f aca="false">ROUNDDOWN(T88,0)</f>
        <v>9848</v>
      </c>
      <c r="V88" s="27" t="n">
        <f aca="false">U88*(($A88-$B$1))/(($B$2-$B$1+1))</f>
        <v>4116.7868852459</v>
      </c>
      <c r="W88" s="27" t="n">
        <f aca="false">ROUNDUP(V88,0)</f>
        <v>4117</v>
      </c>
      <c r="X88" s="27" t="n">
        <f aca="false">U88-W88-Q88</f>
        <v>5731</v>
      </c>
      <c r="Y88" s="26" t="n">
        <f aca="false">IF(X88&lt;0,0,(ROUNDDOWN(X88,0)))</f>
        <v>5731</v>
      </c>
      <c r="Z88" s="27" t="n">
        <f aca="false">((($C88-$L88)*AH88))</f>
        <v>9848.3</v>
      </c>
      <c r="AA88" s="27" t="n">
        <f aca="false">ROUNDDOWN(Z88,0)</f>
        <v>9848</v>
      </c>
      <c r="AB88" s="27" t="n">
        <f aca="false">AA88-S88</f>
        <v>9848</v>
      </c>
      <c r="AC88" s="26" t="n">
        <f aca="false">IF(AB88&lt;0,0,(ROUNDDOWN(AB88,0)))</f>
        <v>9848</v>
      </c>
      <c r="AD88" s="24" t="n">
        <f aca="false">($E$1*M88)*((($B$2-$A88)+1)/(($B$2-$B$1+1)))</f>
        <v>2829.52459016393</v>
      </c>
      <c r="AE88" s="26" t="n">
        <f aca="false">ROUNDDOWN(AD88,0)</f>
        <v>2829</v>
      </c>
      <c r="AF88" s="24" t="n">
        <f aca="false">($G$1*AH88)</f>
        <v>4862</v>
      </c>
      <c r="AG88" s="26" t="n">
        <f aca="false">ROUNDDOWN(AF88,0)</f>
        <v>4862</v>
      </c>
      <c r="AH88" s="25" t="n">
        <f aca="false">IF((ISBLANK(N88)),M88,N88)</f>
        <v>0.22</v>
      </c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5.75" hidden="false" customHeight="false" outlineLevel="0" collapsed="false">
      <c r="A89" s="18" t="n">
        <v>42284</v>
      </c>
      <c r="B89" s="19" t="n">
        <v>35795</v>
      </c>
      <c r="C89" s="20" t="n">
        <v>51423</v>
      </c>
      <c r="D89" s="20" t="n">
        <v>284</v>
      </c>
      <c r="E89" s="20" t="n">
        <v>15</v>
      </c>
      <c r="F89" s="21" t="s">
        <v>43</v>
      </c>
      <c r="G89" s="22" t="s">
        <v>46</v>
      </c>
      <c r="H89" s="23"/>
      <c r="I89" s="22" t="s">
        <v>48</v>
      </c>
      <c r="J89" s="22" t="s">
        <v>42</v>
      </c>
      <c r="K89" s="0"/>
      <c r="L89" s="24" t="n">
        <f aca="false">IF(D89&gt;$E$3,$E$3,D89)</f>
        <v>284</v>
      </c>
      <c r="M89" s="37" t="n">
        <v>0.32</v>
      </c>
      <c r="N89" s="37"/>
      <c r="O89" s="38" t="n">
        <f aca="false">E89*12</f>
        <v>180</v>
      </c>
      <c r="P89" s="24" t="n">
        <f aca="false">O89*((($B$2-A89)+1)/(($B$2-$B$1)+1))</f>
        <v>89.5081967213115</v>
      </c>
      <c r="Q89" s="26" t="n">
        <f aca="false">ROUNDUP(P89,0)</f>
        <v>90</v>
      </c>
      <c r="R89" s="24" t="n">
        <f aca="false">E89*12</f>
        <v>180</v>
      </c>
      <c r="S89" s="26" t="n">
        <f aca="false">ROUNDUP(R89,0)</f>
        <v>180</v>
      </c>
      <c r="T89" s="27" t="n">
        <f aca="false">($C89-$L89)*$M89</f>
        <v>16364.48</v>
      </c>
      <c r="U89" s="27" t="n">
        <f aca="false">ROUNDDOWN(T89,0)</f>
        <v>16364</v>
      </c>
      <c r="V89" s="27" t="n">
        <f aca="false">U89*(($A89-$B$1))/(($B$2-$B$1+1))</f>
        <v>8226.71038251366</v>
      </c>
      <c r="W89" s="27" t="n">
        <f aca="false">ROUNDUP(V89,0)</f>
        <v>8227</v>
      </c>
      <c r="X89" s="27" t="n">
        <f aca="false">U89-W89-Q89</f>
        <v>8047</v>
      </c>
      <c r="Y89" s="26" t="n">
        <f aca="false">IF(X89&lt;0,0,(ROUNDDOWN(X89,0)))</f>
        <v>8047</v>
      </c>
      <c r="Z89" s="27" t="n">
        <f aca="false">((($C89-$L89)*AH89))</f>
        <v>16364.48</v>
      </c>
      <c r="AA89" s="27" t="n">
        <f aca="false">ROUNDDOWN(Z89,0)</f>
        <v>16364</v>
      </c>
      <c r="AB89" s="27" t="n">
        <f aca="false">AA89-S89</f>
        <v>16184</v>
      </c>
      <c r="AC89" s="26" t="n">
        <f aca="false">IF(AB89&lt;0,0,(ROUNDDOWN(AB89,0)))</f>
        <v>16184</v>
      </c>
      <c r="AD89" s="24" t="n">
        <f aca="false">($E$1*M89)*((($B$2-$A89)+1)/(($B$2-$B$1+1)))</f>
        <v>3516.67759562842</v>
      </c>
      <c r="AE89" s="26" t="n">
        <f aca="false">ROUNDDOWN(AD89,0)</f>
        <v>3516</v>
      </c>
      <c r="AF89" s="24" t="n">
        <f aca="false">($G$1*AH89)</f>
        <v>7072</v>
      </c>
      <c r="AG89" s="26" t="n">
        <f aca="false">ROUNDDOWN(AF89,0)</f>
        <v>7072</v>
      </c>
      <c r="AH89" s="25" t="n">
        <f aca="false">IF((ISBLANK(N89)),M89,N89)</f>
        <v>0.32</v>
      </c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s="39" customFormat="true" ht="12.75" hidden="false" customHeight="false" outlineLevel="0" collapsed="false">
      <c r="A90" s="29" t="n">
        <v>42253</v>
      </c>
      <c r="B90" s="30" t="n">
        <v>35797</v>
      </c>
      <c r="C90" s="31" t="n">
        <v>67545</v>
      </c>
      <c r="D90" s="31" t="n">
        <v>0</v>
      </c>
      <c r="E90" s="31" t="n">
        <v>15</v>
      </c>
      <c r="F90" s="32" t="s">
        <v>39</v>
      </c>
      <c r="G90" s="33" t="s">
        <v>40</v>
      </c>
      <c r="H90" s="34" t="n">
        <v>130</v>
      </c>
      <c r="I90" s="33" t="s">
        <v>41</v>
      </c>
      <c r="J90" s="33" t="s">
        <v>49</v>
      </c>
      <c r="K90" s="35"/>
      <c r="L90" s="36" t="n">
        <f aca="false">IF(D90&gt;$E$3,$E$3,D90)</f>
        <v>0</v>
      </c>
      <c r="M90" s="37" t="n">
        <v>0.21</v>
      </c>
      <c r="N90" s="37"/>
      <c r="O90" s="38" t="n">
        <f aca="false">E90*(($B$2-$B$1+1)/7)</f>
        <v>784.285714285714</v>
      </c>
      <c r="P90" s="36" t="n">
        <f aca="false">O90*((($B$2-A90)+1)/(($B$2-$B$1)+1))</f>
        <v>456.428571428571</v>
      </c>
      <c r="Q90" s="38" t="n">
        <f aca="false">ROUNDUP(P90,0)</f>
        <v>457</v>
      </c>
      <c r="R90" s="36" t="n">
        <f aca="false">E90*(($B$4-$B$3+1)/7)</f>
        <v>782.142857142857</v>
      </c>
      <c r="S90" s="38" t="n">
        <f aca="false">ROUNDUP(R90,0)</f>
        <v>783</v>
      </c>
      <c r="T90" s="27" t="n">
        <f aca="false">($C90-$L90)*$M90</f>
        <v>14184.45</v>
      </c>
      <c r="U90" s="27" t="n">
        <f aca="false">ROUNDDOWN(T90,0)</f>
        <v>14184</v>
      </c>
      <c r="V90" s="27" t="n">
        <f aca="false">U90*(($A90-$B$1))/(($B$2-$B$1+1))</f>
        <v>5929.37704918033</v>
      </c>
      <c r="W90" s="27" t="n">
        <f aca="false">ROUNDUP(V90,0)</f>
        <v>5930</v>
      </c>
      <c r="X90" s="27" t="n">
        <f aca="false">U90-W90-Q90</f>
        <v>7797</v>
      </c>
      <c r="Y90" s="26" t="n">
        <f aca="false">IF(X90&lt;0,0,(ROUNDDOWN(X90,0)))</f>
        <v>7797</v>
      </c>
      <c r="Z90" s="27" t="n">
        <f aca="false">((($C90-$L90)*AH90))</f>
        <v>14184.45</v>
      </c>
      <c r="AA90" s="27" t="n">
        <f aca="false">ROUNDDOWN(Z90,0)</f>
        <v>14184</v>
      </c>
      <c r="AB90" s="27" t="n">
        <f aca="false">AA90-S90</f>
        <v>13401</v>
      </c>
      <c r="AC90" s="26" t="n">
        <f aca="false">IF(AB90&lt;0,0,(ROUNDDOWN(AB90,0)))</f>
        <v>13401</v>
      </c>
      <c r="AD90" s="36"/>
      <c r="AE90" s="38"/>
      <c r="AF90" s="36"/>
      <c r="AG90" s="38"/>
      <c r="AH90" s="37" t="n">
        <f aca="false">IF((ISBLANK(N90)),M90,N90)</f>
        <v>0.21</v>
      </c>
    </row>
    <row r="91" customFormat="false" ht="15.75" hidden="false" customHeight="false" outlineLevel="0" collapsed="false">
      <c r="A91" s="29" t="n">
        <v>42316</v>
      </c>
      <c r="B91" s="40" t="n">
        <v>41275</v>
      </c>
      <c r="C91" s="31" t="n">
        <v>23999</v>
      </c>
      <c r="D91" s="31" t="n">
        <v>0</v>
      </c>
      <c r="E91" s="31" t="n">
        <v>0</v>
      </c>
      <c r="F91" s="32" t="s">
        <v>39</v>
      </c>
      <c r="G91" s="33" t="s">
        <v>40</v>
      </c>
      <c r="H91" s="34" t="n">
        <v>140</v>
      </c>
      <c r="I91" s="33" t="s">
        <v>41</v>
      </c>
      <c r="J91" s="33" t="s">
        <v>49</v>
      </c>
      <c r="K91" s="35"/>
      <c r="L91" s="36" t="n">
        <f aca="false">IF(D91&gt;$E$3,$E$3,D91)</f>
        <v>0</v>
      </c>
      <c r="M91" s="37" t="n">
        <v>0.23</v>
      </c>
      <c r="N91" s="37"/>
      <c r="O91" s="38" t="n">
        <f aca="false">E91*(($B$2-$B$1+1)/7)</f>
        <v>0</v>
      </c>
      <c r="P91" s="36" t="n">
        <f aca="false">O91*((($B$2-A91)+1)/(($B$2-$B$1)+1))</f>
        <v>0</v>
      </c>
      <c r="Q91" s="38" t="n">
        <f aca="false">ROUNDUP(P91,0)</f>
        <v>0</v>
      </c>
      <c r="R91" s="36" t="n">
        <f aca="false">E91*(($B$4-$B$3+1)/7)</f>
        <v>0</v>
      </c>
      <c r="S91" s="38" t="n">
        <f aca="false">ROUNDUP(R91,0)</f>
        <v>0</v>
      </c>
      <c r="T91" s="27" t="n">
        <f aca="false">($C91-$L91)*$M91</f>
        <v>5519.77</v>
      </c>
      <c r="U91" s="27" t="n">
        <f aca="false">ROUNDDOWN(T91,0)</f>
        <v>5519</v>
      </c>
      <c r="V91" s="27" t="n">
        <f aca="false">U91*(($A91-$B$1))/(($B$2-$B$1+1))</f>
        <v>3257.11475409836</v>
      </c>
      <c r="W91" s="27" t="n">
        <f aca="false">ROUNDUP(V91,0)</f>
        <v>3258</v>
      </c>
      <c r="X91" s="27" t="n">
        <f aca="false">U91-W91-Q91</f>
        <v>2261</v>
      </c>
      <c r="Y91" s="26" t="n">
        <f aca="false">IF(X91&lt;0,0,(ROUNDDOWN(X91,0)))</f>
        <v>2261</v>
      </c>
      <c r="Z91" s="27" t="n">
        <f aca="false">((($C91-$L91)*AH91))</f>
        <v>5519.77</v>
      </c>
      <c r="AA91" s="27" t="n">
        <f aca="false">ROUNDDOWN(Z91,0)</f>
        <v>5519</v>
      </c>
      <c r="AB91" s="27" t="n">
        <f aca="false">AA91-S91</f>
        <v>5519</v>
      </c>
      <c r="AC91" s="26" t="n">
        <f aca="false">IF(AB91&lt;0,0,(ROUNDDOWN(AB91,0)))</f>
        <v>5519</v>
      </c>
      <c r="AD91" s="36"/>
      <c r="AE91" s="38"/>
      <c r="AF91" s="36"/>
      <c r="AG91" s="38"/>
      <c r="AH91" s="37" t="n">
        <f aca="false">IF((ISBLANK(N91)),M91,N91)</f>
        <v>0.23</v>
      </c>
    </row>
    <row r="92" customFormat="false" ht="15.75" hidden="false" customHeight="false" outlineLevel="0" collapsed="false">
      <c r="A92" s="29" t="n">
        <v>42370</v>
      </c>
      <c r="B92" s="40" t="n">
        <v>41275</v>
      </c>
      <c r="C92" s="31" t="n">
        <v>22987</v>
      </c>
      <c r="D92" s="31" t="n">
        <v>0</v>
      </c>
      <c r="E92" s="31" t="n">
        <v>30</v>
      </c>
      <c r="F92" s="32" t="s">
        <v>39</v>
      </c>
      <c r="G92" s="33" t="s">
        <v>40</v>
      </c>
      <c r="H92" s="34" t="n">
        <v>150</v>
      </c>
      <c r="I92" s="33" t="s">
        <v>41</v>
      </c>
      <c r="J92" s="33" t="s">
        <v>49</v>
      </c>
      <c r="K92" s="35"/>
      <c r="L92" s="36" t="n">
        <f aca="false">IF(D92&gt;$E$3,$E$3,D92)</f>
        <v>0</v>
      </c>
      <c r="M92" s="37" t="n">
        <v>0.25</v>
      </c>
      <c r="N92" s="37"/>
      <c r="O92" s="38" t="n">
        <f aca="false">E92*(($B$2-$B$1+1)/7)</f>
        <v>1568.57142857143</v>
      </c>
      <c r="P92" s="36" t="n">
        <f aca="false">O92*((($B$2-A92)+1)/(($B$2-$B$1)+1))</f>
        <v>411.428571428571</v>
      </c>
      <c r="Q92" s="38" t="n">
        <f aca="false">ROUNDUP(P92,0)</f>
        <v>412</v>
      </c>
      <c r="R92" s="36" t="n">
        <f aca="false">E92*(($B$4-$B$3+1)/7)</f>
        <v>1564.28571428571</v>
      </c>
      <c r="S92" s="38" t="n">
        <f aca="false">ROUNDUP(R92,0)</f>
        <v>1565</v>
      </c>
      <c r="T92" s="27" t="n">
        <f aca="false">($C92-$L92)*$M92</f>
        <v>5746.75</v>
      </c>
      <c r="U92" s="27" t="n">
        <f aca="false">ROUNDDOWN(T92,0)</f>
        <v>5746</v>
      </c>
      <c r="V92" s="27" t="n">
        <f aca="false">U92*(($A92-$B$1))/(($B$2-$B$1+1))</f>
        <v>4238.85245901639</v>
      </c>
      <c r="W92" s="27" t="n">
        <f aca="false">ROUNDUP(V92,0)</f>
        <v>4239</v>
      </c>
      <c r="X92" s="27" t="n">
        <f aca="false">U92-W92-Q92</f>
        <v>1095</v>
      </c>
      <c r="Y92" s="26" t="n">
        <f aca="false">IF(X92&lt;0,0,(ROUNDDOWN(X92,0)))</f>
        <v>1095</v>
      </c>
      <c r="Z92" s="27" t="n">
        <f aca="false">((($C92-$L92)*AH92))</f>
        <v>5746.75</v>
      </c>
      <c r="AA92" s="27" t="n">
        <f aca="false">ROUNDDOWN(Z92,0)</f>
        <v>5746</v>
      </c>
      <c r="AB92" s="27" t="n">
        <f aca="false">AA92-S92</f>
        <v>4181</v>
      </c>
      <c r="AC92" s="26" t="n">
        <f aca="false">IF(AB92&lt;0,0,(ROUNDDOWN(AB92,0)))</f>
        <v>4181</v>
      </c>
      <c r="AD92" s="36"/>
      <c r="AE92" s="38"/>
      <c r="AF92" s="36"/>
      <c r="AG92" s="38"/>
      <c r="AH92" s="37" t="n">
        <f aca="false">IF((ISBLANK(N92)),M92,N92)</f>
        <v>0.25</v>
      </c>
    </row>
    <row r="93" customFormat="false" ht="15.75" hidden="false" customHeight="false" outlineLevel="0" collapsed="false">
      <c r="A93" s="29" t="n">
        <v>42100</v>
      </c>
      <c r="B93" s="30" t="n">
        <v>36161</v>
      </c>
      <c r="C93" s="31" t="n">
        <v>63546</v>
      </c>
      <c r="D93" s="31" t="n">
        <v>88</v>
      </c>
      <c r="E93" s="31" t="n">
        <v>15</v>
      </c>
      <c r="F93" s="32" t="s">
        <v>39</v>
      </c>
      <c r="G93" s="33" t="s">
        <v>46</v>
      </c>
      <c r="H93" s="34" t="n">
        <v>130</v>
      </c>
      <c r="I93" s="33" t="s">
        <v>41</v>
      </c>
      <c r="J93" s="33" t="s">
        <v>49</v>
      </c>
      <c r="K93" s="35"/>
      <c r="L93" s="36" t="n">
        <f aca="false">IF(D93&gt;$E$3,$E$3,D93)</f>
        <v>88</v>
      </c>
      <c r="M93" s="37" t="n">
        <v>0.24</v>
      </c>
      <c r="N93" s="37"/>
      <c r="O93" s="38" t="n">
        <f aca="false">E93*(($B$2-$B$1+1)/7)</f>
        <v>784.285714285714</v>
      </c>
      <c r="P93" s="36" t="n">
        <f aca="false">O93*((($B$2-A93)+1)/(($B$2-$B$1)+1))</f>
        <v>784.285714285714</v>
      </c>
      <c r="Q93" s="38" t="n">
        <f aca="false">ROUNDUP(P93,0)</f>
        <v>785</v>
      </c>
      <c r="R93" s="36" t="n">
        <f aca="false">E93*(($B$4-$B$3+1)/7)</f>
        <v>782.142857142857</v>
      </c>
      <c r="S93" s="38" t="n">
        <f aca="false">ROUNDUP(R93,0)</f>
        <v>783</v>
      </c>
      <c r="T93" s="27" t="n">
        <f aca="false">($C93-$L93)*$M93</f>
        <v>15229.92</v>
      </c>
      <c r="U93" s="27" t="n">
        <f aca="false">ROUNDDOWN(T93,0)</f>
        <v>15229</v>
      </c>
      <c r="V93" s="27" t="n">
        <f aca="false">U93*(($A93-$B$1))/(($B$2-$B$1+1))</f>
        <v>0</v>
      </c>
      <c r="W93" s="27" t="n">
        <f aca="false">ROUNDUP(V93,0)</f>
        <v>0</v>
      </c>
      <c r="X93" s="27" t="n">
        <f aca="false">U93-W93-Q93</f>
        <v>14444</v>
      </c>
      <c r="Y93" s="26" t="n">
        <f aca="false">IF(X93&lt;0,0,(ROUNDDOWN(X93,0)))</f>
        <v>14444</v>
      </c>
      <c r="Z93" s="27" t="n">
        <f aca="false">((($C93-$L93)*AH93))</f>
        <v>15229.92</v>
      </c>
      <c r="AA93" s="27" t="n">
        <f aca="false">ROUNDDOWN(Z93,0)</f>
        <v>15229</v>
      </c>
      <c r="AB93" s="27" t="n">
        <f aca="false">AA93-S93</f>
        <v>14446</v>
      </c>
      <c r="AC93" s="26" t="n">
        <f aca="false">IF(AB93&lt;0,0,(ROUNDDOWN(AB93,0)))</f>
        <v>14446</v>
      </c>
      <c r="AD93" s="36"/>
      <c r="AE93" s="38"/>
      <c r="AF93" s="36"/>
      <c r="AG93" s="38"/>
      <c r="AH93" s="37" t="n">
        <f aca="false">IF((ISBLANK(N93)),M93,N93)</f>
        <v>0.24</v>
      </c>
    </row>
    <row r="94" customFormat="false" ht="15.75" hidden="false" customHeight="false" outlineLevel="0" collapsed="false">
      <c r="A94" s="29" t="n">
        <v>42126</v>
      </c>
      <c r="B94" s="40" t="n">
        <v>40854</v>
      </c>
      <c r="C94" s="31" t="n">
        <v>22847</v>
      </c>
      <c r="D94" s="31" t="n">
        <v>200</v>
      </c>
      <c r="E94" s="31" t="n">
        <v>0</v>
      </c>
      <c r="F94" s="32" t="s">
        <v>39</v>
      </c>
      <c r="G94" s="33" t="s">
        <v>46</v>
      </c>
      <c r="H94" s="34" t="n">
        <v>140</v>
      </c>
      <c r="I94" s="33" t="s">
        <v>41</v>
      </c>
      <c r="J94" s="33" t="s">
        <v>49</v>
      </c>
      <c r="K94" s="35"/>
      <c r="L94" s="36" t="n">
        <f aca="false">IF(D94&gt;$E$3,$E$3,D94)</f>
        <v>200</v>
      </c>
      <c r="M94" s="37" t="n">
        <v>0.26</v>
      </c>
      <c r="N94" s="37"/>
      <c r="O94" s="38" t="n">
        <f aca="false">E94*(($B$2-$B$1+1)/7)</f>
        <v>0</v>
      </c>
      <c r="P94" s="36" t="n">
        <f aca="false">O94*((($B$2-A94)+1)/(($B$2-$B$1)+1))</f>
        <v>0</v>
      </c>
      <c r="Q94" s="38" t="n">
        <f aca="false">ROUNDUP(P94,0)</f>
        <v>0</v>
      </c>
      <c r="R94" s="36" t="n">
        <f aca="false">E94*(($B$4-$B$3+1)/7)</f>
        <v>0</v>
      </c>
      <c r="S94" s="38" t="n">
        <f aca="false">ROUNDUP(R94,0)</f>
        <v>0</v>
      </c>
      <c r="T94" s="27" t="n">
        <f aca="false">($C94-$L94)*$M94</f>
        <v>5888.22</v>
      </c>
      <c r="U94" s="27" t="n">
        <f aca="false">ROUNDDOWN(T94,0)</f>
        <v>5888</v>
      </c>
      <c r="V94" s="27" t="n">
        <f aca="false">U94*(($A94-$B$1))/(($B$2-$B$1+1))</f>
        <v>418.273224043716</v>
      </c>
      <c r="W94" s="27" t="n">
        <f aca="false">ROUNDUP(V94,0)</f>
        <v>419</v>
      </c>
      <c r="X94" s="27" t="n">
        <f aca="false">U94-W94-Q94</f>
        <v>5469</v>
      </c>
      <c r="Y94" s="26" t="n">
        <f aca="false">IF(X94&lt;0,0,(ROUNDDOWN(X94,0)))</f>
        <v>5469</v>
      </c>
      <c r="Z94" s="27" t="n">
        <f aca="false">((($C94-$L94)*AH94))</f>
        <v>5888.22</v>
      </c>
      <c r="AA94" s="27" t="n">
        <f aca="false">ROUNDDOWN(Z94,0)</f>
        <v>5888</v>
      </c>
      <c r="AB94" s="27" t="n">
        <f aca="false">AA94-S94</f>
        <v>5888</v>
      </c>
      <c r="AC94" s="26" t="n">
        <f aca="false">IF(AB94&lt;0,0,(ROUNDDOWN(AB94,0)))</f>
        <v>5888</v>
      </c>
      <c r="AD94" s="36"/>
      <c r="AE94" s="38"/>
      <c r="AF94" s="36"/>
      <c r="AG94" s="38"/>
      <c r="AH94" s="37" t="n">
        <f aca="false">IF((ISBLANK(N94)),M94,N94)</f>
        <v>0.26</v>
      </c>
    </row>
    <row r="95" customFormat="false" ht="15.75" hidden="false" customHeight="false" outlineLevel="0" collapsed="false">
      <c r="A95" s="29" t="n">
        <v>42189</v>
      </c>
      <c r="B95" s="30" t="n">
        <v>35797</v>
      </c>
      <c r="C95" s="31" t="n">
        <v>51423</v>
      </c>
      <c r="D95" s="31" t="n">
        <v>9000</v>
      </c>
      <c r="E95" s="31" t="n">
        <v>30</v>
      </c>
      <c r="F95" s="32" t="s">
        <v>39</v>
      </c>
      <c r="G95" s="33" t="s">
        <v>46</v>
      </c>
      <c r="H95" s="34" t="n">
        <v>150</v>
      </c>
      <c r="I95" s="33" t="s">
        <v>44</v>
      </c>
      <c r="J95" s="33" t="s">
        <v>49</v>
      </c>
      <c r="K95" s="35"/>
      <c r="L95" s="36" t="n">
        <f aca="false">IF(D95&gt;$E$3,$E$3,D95)</f>
        <v>5000</v>
      </c>
      <c r="M95" s="37" t="n">
        <v>0.28</v>
      </c>
      <c r="N95" s="37"/>
      <c r="O95" s="38" t="n">
        <f aca="false">E95*(($B$2-$B$1+1)/7)</f>
        <v>1568.57142857143</v>
      </c>
      <c r="P95" s="36" t="n">
        <f aca="false">O95*((($B$2-A95)+1)/(($B$2-$B$1)+1))</f>
        <v>1187.14285714286</v>
      </c>
      <c r="Q95" s="38" t="n">
        <f aca="false">ROUNDUP(P95,0)</f>
        <v>1188</v>
      </c>
      <c r="R95" s="36" t="n">
        <f aca="false">E95*(($B$4-$B$3+1)/7)</f>
        <v>1564.28571428571</v>
      </c>
      <c r="S95" s="38" t="n">
        <f aca="false">ROUNDUP(R95,0)</f>
        <v>1565</v>
      </c>
      <c r="T95" s="27" t="n">
        <f aca="false">($C95-$L95)*$M95</f>
        <v>12998.44</v>
      </c>
      <c r="U95" s="27" t="n">
        <f aca="false">ROUNDDOWN(T95,0)</f>
        <v>12998</v>
      </c>
      <c r="V95" s="27" t="n">
        <f aca="false">U95*(($A95-$B$1))/(($B$2-$B$1+1))</f>
        <v>3160.71584699454</v>
      </c>
      <c r="W95" s="27" t="n">
        <f aca="false">ROUNDUP(V95,0)</f>
        <v>3161</v>
      </c>
      <c r="X95" s="27" t="n">
        <f aca="false">U95-W95-Q95</f>
        <v>8649</v>
      </c>
      <c r="Y95" s="26" t="n">
        <f aca="false">IF(X95&lt;0,0,(ROUNDDOWN(X95,0)))</f>
        <v>8649</v>
      </c>
      <c r="Z95" s="27" t="n">
        <f aca="false">((($C95-$L95)*AH95))</f>
        <v>12998.44</v>
      </c>
      <c r="AA95" s="27" t="n">
        <f aca="false">ROUNDDOWN(Z95,0)</f>
        <v>12998</v>
      </c>
      <c r="AB95" s="27" t="n">
        <f aca="false">AA95-S95</f>
        <v>11433</v>
      </c>
      <c r="AC95" s="26" t="n">
        <f aca="false">IF(AB95&lt;0,0,(ROUNDDOWN(AB95,0)))</f>
        <v>11433</v>
      </c>
      <c r="AD95" s="36"/>
      <c r="AE95" s="38"/>
      <c r="AF95" s="36"/>
      <c r="AG95" s="38"/>
      <c r="AH95" s="37" t="n">
        <f aca="false">IF((ISBLANK(N95)),M95,N95)</f>
        <v>0.28</v>
      </c>
    </row>
    <row r="96" customFormat="false" ht="15.75" hidden="false" customHeight="false" outlineLevel="0" collapsed="false">
      <c r="A96" s="29" t="n">
        <v>42100</v>
      </c>
      <c r="B96" s="40" t="n">
        <v>40923</v>
      </c>
      <c r="C96" s="31" t="n">
        <v>14675</v>
      </c>
      <c r="D96" s="31" t="n">
        <v>0</v>
      </c>
      <c r="E96" s="31" t="n">
        <v>100</v>
      </c>
      <c r="F96" s="32" t="s">
        <v>43</v>
      </c>
      <c r="G96" s="33" t="s">
        <v>40</v>
      </c>
      <c r="H96" s="34" t="n">
        <v>155</v>
      </c>
      <c r="I96" s="33" t="s">
        <v>41</v>
      </c>
      <c r="J96" s="33" t="s">
        <v>49</v>
      </c>
      <c r="K96" s="35"/>
      <c r="L96" s="36" t="n">
        <f aca="false">IF(D96&gt;$E$3,$E$3,D96)</f>
        <v>0</v>
      </c>
      <c r="M96" s="37" t="n">
        <v>0.26</v>
      </c>
      <c r="N96" s="37"/>
      <c r="O96" s="38" t="n">
        <f aca="false">E96*12</f>
        <v>1200</v>
      </c>
      <c r="P96" s="36" t="n">
        <f aca="false">O96*((($B$2-A96)+1)/(($B$2-$B$1)+1))</f>
        <v>1200</v>
      </c>
      <c r="Q96" s="38" t="n">
        <f aca="false">ROUNDUP(P96,0)</f>
        <v>1200</v>
      </c>
      <c r="R96" s="36" t="n">
        <f aca="false">E96*12</f>
        <v>1200</v>
      </c>
      <c r="S96" s="38" t="n">
        <f aca="false">ROUNDUP(R96,0)</f>
        <v>1200</v>
      </c>
      <c r="T96" s="27" t="n">
        <f aca="false">($C96-$L96)*$M96</f>
        <v>3815.5</v>
      </c>
      <c r="U96" s="27" t="n">
        <f aca="false">ROUNDDOWN(T96,0)</f>
        <v>3815</v>
      </c>
      <c r="V96" s="27" t="n">
        <f aca="false">U96*(($A96-$B$1))/(($B$2-$B$1+1))</f>
        <v>0</v>
      </c>
      <c r="W96" s="27" t="n">
        <f aca="false">ROUNDUP(V96,0)</f>
        <v>0</v>
      </c>
      <c r="X96" s="27" t="n">
        <f aca="false">U96-W96-Q96</f>
        <v>2615</v>
      </c>
      <c r="Y96" s="26" t="n">
        <f aca="false">IF(X96&lt;0,0,(ROUNDDOWN(X96,0)))</f>
        <v>2615</v>
      </c>
      <c r="Z96" s="27" t="n">
        <f aca="false">((($C96-$L96)*AH96))</f>
        <v>3815.5</v>
      </c>
      <c r="AA96" s="27" t="n">
        <f aca="false">ROUNDDOWN(Z96,0)</f>
        <v>3815</v>
      </c>
      <c r="AB96" s="27" t="n">
        <f aca="false">AA96-S96</f>
        <v>2615</v>
      </c>
      <c r="AC96" s="26" t="n">
        <f aca="false">IF(AB96&lt;0,0,(ROUNDDOWN(AB96,0)))</f>
        <v>2615</v>
      </c>
      <c r="AD96" s="36"/>
      <c r="AE96" s="38"/>
      <c r="AF96" s="36"/>
      <c r="AG96" s="38"/>
      <c r="AH96" s="37" t="n">
        <f aca="false">IF((ISBLANK(N96)),M96,N96)</f>
        <v>0.26</v>
      </c>
    </row>
    <row r="97" customFormat="false" ht="15.75" hidden="false" customHeight="false" outlineLevel="0" collapsed="false">
      <c r="A97" s="29" t="n">
        <v>42158</v>
      </c>
      <c r="B97" s="40" t="n">
        <v>35796</v>
      </c>
      <c r="C97" s="31" t="n">
        <v>33656</v>
      </c>
      <c r="D97" s="31" t="n">
        <v>99</v>
      </c>
      <c r="E97" s="31" t="n">
        <v>15</v>
      </c>
      <c r="F97" s="32" t="s">
        <v>43</v>
      </c>
      <c r="G97" s="33" t="s">
        <v>40</v>
      </c>
      <c r="H97" s="34" t="n">
        <v>165</v>
      </c>
      <c r="I97" s="33" t="s">
        <v>44</v>
      </c>
      <c r="J97" s="33" t="s">
        <v>49</v>
      </c>
      <c r="K97" s="35"/>
      <c r="L97" s="36" t="n">
        <f aca="false">IF(D97&gt;$E$3,$E$3,D97)</f>
        <v>99</v>
      </c>
      <c r="M97" s="37" t="n">
        <v>0.28</v>
      </c>
      <c r="N97" s="37"/>
      <c r="O97" s="38" t="n">
        <f aca="false">E97*12</f>
        <v>180</v>
      </c>
      <c r="P97" s="36" t="n">
        <f aca="false">O97*((($B$2-A97)+1)/(($B$2-$B$1)+1))</f>
        <v>151.475409836066</v>
      </c>
      <c r="Q97" s="38" t="n">
        <f aca="false">ROUNDUP(P97,0)</f>
        <v>152</v>
      </c>
      <c r="R97" s="36" t="n">
        <f aca="false">E97*12</f>
        <v>180</v>
      </c>
      <c r="S97" s="38" t="n">
        <f aca="false">ROUNDUP(R97,0)</f>
        <v>180</v>
      </c>
      <c r="T97" s="27" t="n">
        <f aca="false">($C97-$L97)*$M97</f>
        <v>9395.96</v>
      </c>
      <c r="U97" s="27" t="n">
        <f aca="false">ROUNDDOWN(T97,0)</f>
        <v>9395</v>
      </c>
      <c r="V97" s="27" t="n">
        <f aca="false">U97*(($A97-$B$1))/(($B$2-$B$1+1))</f>
        <v>1488.82513661202</v>
      </c>
      <c r="W97" s="27" t="n">
        <f aca="false">ROUNDUP(V97,0)</f>
        <v>1489</v>
      </c>
      <c r="X97" s="27" t="n">
        <f aca="false">U97-W97-Q97</f>
        <v>7754</v>
      </c>
      <c r="Y97" s="26" t="n">
        <f aca="false">IF(X97&lt;0,0,(ROUNDDOWN(X97,0)))</f>
        <v>7754</v>
      </c>
      <c r="Z97" s="27" t="n">
        <f aca="false">((($C97-$L97)*AH97))</f>
        <v>9395.96</v>
      </c>
      <c r="AA97" s="27" t="n">
        <f aca="false">ROUNDDOWN(Z97,0)</f>
        <v>9395</v>
      </c>
      <c r="AB97" s="27" t="n">
        <f aca="false">AA97-S97</f>
        <v>9215</v>
      </c>
      <c r="AC97" s="26" t="n">
        <f aca="false">IF(AB97&lt;0,0,(ROUNDDOWN(AB97,0)))</f>
        <v>9215</v>
      </c>
      <c r="AD97" s="36"/>
      <c r="AE97" s="38"/>
      <c r="AF97" s="36"/>
      <c r="AG97" s="38"/>
      <c r="AH97" s="37" t="n">
        <f aca="false">IF((ISBLANK(N97)),M97,N97)</f>
        <v>0.28</v>
      </c>
    </row>
    <row r="98" customFormat="false" ht="15.75" hidden="false" customHeight="false" outlineLevel="0" collapsed="false">
      <c r="A98" s="29" t="n">
        <v>42100</v>
      </c>
      <c r="B98" s="40" t="n">
        <v>41275</v>
      </c>
      <c r="C98" s="31" t="n">
        <v>67545</v>
      </c>
      <c r="D98" s="31" t="n">
        <v>0</v>
      </c>
      <c r="E98" s="31" t="n">
        <v>100</v>
      </c>
      <c r="F98" s="32" t="s">
        <v>43</v>
      </c>
      <c r="G98" s="33" t="s">
        <v>46</v>
      </c>
      <c r="H98" s="34" t="n">
        <v>155</v>
      </c>
      <c r="I98" s="33" t="s">
        <v>44</v>
      </c>
      <c r="J98" s="33" t="s">
        <v>49</v>
      </c>
      <c r="K98" s="35"/>
      <c r="L98" s="36" t="n">
        <f aca="false">IF(D98&gt;$E$3,$E$3,D98)</f>
        <v>0</v>
      </c>
      <c r="M98" s="37" t="n">
        <v>0.29</v>
      </c>
      <c r="N98" s="37"/>
      <c r="O98" s="38" t="n">
        <f aca="false">E98*12</f>
        <v>1200</v>
      </c>
      <c r="P98" s="36" t="n">
        <f aca="false">O98*((($B$2-A98)+1)/(($B$2-$B$1)+1))</f>
        <v>1200</v>
      </c>
      <c r="Q98" s="38" t="n">
        <f aca="false">ROUNDUP(P98,0)</f>
        <v>1200</v>
      </c>
      <c r="R98" s="36" t="n">
        <f aca="false">E98*12</f>
        <v>1200</v>
      </c>
      <c r="S98" s="38" t="n">
        <f aca="false">ROUNDUP(R98,0)</f>
        <v>1200</v>
      </c>
      <c r="T98" s="27" t="n">
        <f aca="false">($C98-$L98)*$M98</f>
        <v>19588.05</v>
      </c>
      <c r="U98" s="27" t="n">
        <f aca="false">ROUNDDOWN(T98,0)</f>
        <v>19588</v>
      </c>
      <c r="V98" s="27" t="n">
        <f aca="false">U98*(($A98-$B$1))/(($B$2-$B$1+1))</f>
        <v>0</v>
      </c>
      <c r="W98" s="27" t="n">
        <f aca="false">ROUNDUP(V98,0)</f>
        <v>0</v>
      </c>
      <c r="X98" s="27" t="n">
        <f aca="false">U98-W98-Q98</f>
        <v>18388</v>
      </c>
      <c r="Y98" s="26" t="n">
        <f aca="false">IF(X98&lt;0,0,(ROUNDDOWN(X98,0)))</f>
        <v>18388</v>
      </c>
      <c r="Z98" s="27" t="n">
        <f aca="false">((($C98-$L98)*AH98))</f>
        <v>19588.05</v>
      </c>
      <c r="AA98" s="27" t="n">
        <f aca="false">ROUNDDOWN(Z98,0)</f>
        <v>19588</v>
      </c>
      <c r="AB98" s="27" t="n">
        <f aca="false">AA98-S98</f>
        <v>18388</v>
      </c>
      <c r="AC98" s="26" t="n">
        <f aca="false">IF(AB98&lt;0,0,(ROUNDDOWN(AB98,0)))</f>
        <v>18388</v>
      </c>
      <c r="AD98" s="36"/>
      <c r="AE98" s="38"/>
      <c r="AF98" s="36"/>
      <c r="AG98" s="38"/>
      <c r="AH98" s="37" t="n">
        <f aca="false">IF((ISBLANK(N98)),M98,N98)</f>
        <v>0.29</v>
      </c>
    </row>
    <row r="99" customFormat="false" ht="15.75" hidden="false" customHeight="false" outlineLevel="0" collapsed="false">
      <c r="A99" s="29" t="n">
        <v>42158</v>
      </c>
      <c r="B99" s="40" t="n">
        <v>41275</v>
      </c>
      <c r="C99" s="31" t="n">
        <v>23999</v>
      </c>
      <c r="D99" s="31" t="n">
        <v>0</v>
      </c>
      <c r="E99" s="31" t="n">
        <v>15</v>
      </c>
      <c r="F99" s="32" t="s">
        <v>43</v>
      </c>
      <c r="G99" s="33" t="s">
        <v>46</v>
      </c>
      <c r="H99" s="34" t="n">
        <v>165</v>
      </c>
      <c r="I99" s="33" t="s">
        <v>44</v>
      </c>
      <c r="J99" s="33" t="s">
        <v>49</v>
      </c>
      <c r="K99" s="35"/>
      <c r="L99" s="36" t="n">
        <f aca="false">IF(D99&gt;$E$3,$E$3,D99)</f>
        <v>0</v>
      </c>
      <c r="M99" s="37" t="n">
        <v>0.31</v>
      </c>
      <c r="N99" s="37"/>
      <c r="O99" s="38" t="n">
        <f aca="false">E99*12</f>
        <v>180</v>
      </c>
      <c r="P99" s="36" t="n">
        <f aca="false">O99*((($B$2-A99)+1)/(($B$2-$B$1)+1))</f>
        <v>151.475409836066</v>
      </c>
      <c r="Q99" s="38" t="n">
        <f aca="false">ROUNDUP(P99,0)</f>
        <v>152</v>
      </c>
      <c r="R99" s="36" t="n">
        <f aca="false">E99*12</f>
        <v>180</v>
      </c>
      <c r="S99" s="38" t="n">
        <f aca="false">ROUNDUP(R99,0)</f>
        <v>180</v>
      </c>
      <c r="T99" s="27" t="n">
        <f aca="false">($C99-$L99)*$M99</f>
        <v>7439.69</v>
      </c>
      <c r="U99" s="27" t="n">
        <f aca="false">ROUNDDOWN(T99,0)</f>
        <v>7439</v>
      </c>
      <c r="V99" s="27" t="n">
        <f aca="false">U99*(($A99-$B$1))/(($B$2-$B$1+1))</f>
        <v>1178.85792349727</v>
      </c>
      <c r="W99" s="27" t="n">
        <f aca="false">ROUNDUP(V99,0)</f>
        <v>1179</v>
      </c>
      <c r="X99" s="27" t="n">
        <f aca="false">U99-W99-Q99</f>
        <v>6108</v>
      </c>
      <c r="Y99" s="26" t="n">
        <f aca="false">IF(X99&lt;0,0,(ROUNDDOWN(X99,0)))</f>
        <v>6108</v>
      </c>
      <c r="Z99" s="27" t="n">
        <f aca="false">((($C99-$L99)*AH99))</f>
        <v>7439.69</v>
      </c>
      <c r="AA99" s="27" t="n">
        <f aca="false">ROUNDDOWN(Z99,0)</f>
        <v>7439</v>
      </c>
      <c r="AB99" s="27" t="n">
        <f aca="false">AA99-S99</f>
        <v>7259</v>
      </c>
      <c r="AC99" s="26" t="n">
        <f aca="false">IF(AB99&lt;0,0,(ROUNDDOWN(AB99,0)))</f>
        <v>7259</v>
      </c>
      <c r="AD99" s="36"/>
      <c r="AE99" s="38"/>
      <c r="AF99" s="36"/>
      <c r="AG99" s="38"/>
      <c r="AH99" s="37" t="n">
        <f aca="false">IF((ISBLANK(N99)),M99,N99)</f>
        <v>0.31</v>
      </c>
    </row>
    <row r="100" customFormat="false" ht="15.75" hidden="false" customHeight="false" outlineLevel="0" collapsed="false">
      <c r="A100" s="29" t="n">
        <v>42189</v>
      </c>
      <c r="B100" s="40" t="n">
        <v>40923</v>
      </c>
      <c r="C100" s="31" t="n">
        <v>87654</v>
      </c>
      <c r="D100" s="31" t="n">
        <v>345</v>
      </c>
      <c r="E100" s="31" t="n">
        <v>0</v>
      </c>
      <c r="F100" s="32" t="s">
        <v>43</v>
      </c>
      <c r="G100" s="33" t="s">
        <v>46</v>
      </c>
      <c r="H100" s="34" t="n">
        <v>170</v>
      </c>
      <c r="I100" s="33" t="s">
        <v>44</v>
      </c>
      <c r="J100" s="33" t="s">
        <v>49</v>
      </c>
      <c r="K100" s="35"/>
      <c r="L100" s="36" t="n">
        <f aca="false">IF(D100&gt;$E$3,$E$3,D100)</f>
        <v>345</v>
      </c>
      <c r="M100" s="37" t="n">
        <v>0.32</v>
      </c>
      <c r="N100" s="37"/>
      <c r="O100" s="38" t="n">
        <f aca="false">E100*12</f>
        <v>0</v>
      </c>
      <c r="P100" s="36" t="n">
        <f aca="false">O100*((($B$2-A100)+1)/(($B$2-$B$1)+1))</f>
        <v>0</v>
      </c>
      <c r="Q100" s="38" t="n">
        <f aca="false">ROUNDUP(P100,0)</f>
        <v>0</v>
      </c>
      <c r="R100" s="36" t="n">
        <f aca="false">E100*12</f>
        <v>0</v>
      </c>
      <c r="S100" s="38" t="n">
        <f aca="false">ROUNDUP(R100,0)</f>
        <v>0</v>
      </c>
      <c r="T100" s="27" t="n">
        <f aca="false">($C100-$L100)*$M100</f>
        <v>27938.88</v>
      </c>
      <c r="U100" s="27" t="n">
        <f aca="false">ROUNDDOWN(T100,0)</f>
        <v>27938</v>
      </c>
      <c r="V100" s="27" t="n">
        <f aca="false">U100*(($A100-$B$1))/(($B$2-$B$1+1))</f>
        <v>6793.66666666667</v>
      </c>
      <c r="W100" s="27" t="n">
        <f aca="false">ROUNDUP(V100,0)</f>
        <v>6794</v>
      </c>
      <c r="X100" s="27" t="n">
        <f aca="false">U100-W100-Q100</f>
        <v>21144</v>
      </c>
      <c r="Y100" s="26" t="n">
        <f aca="false">IF(X100&lt;0,0,(ROUNDDOWN(X100,0)))</f>
        <v>21144</v>
      </c>
      <c r="Z100" s="27" t="n">
        <f aca="false">((($C100-$L100)*AH100))</f>
        <v>27938.88</v>
      </c>
      <c r="AA100" s="27" t="n">
        <f aca="false">ROUNDDOWN(Z100,0)</f>
        <v>27938</v>
      </c>
      <c r="AB100" s="27" t="n">
        <f aca="false">AA100-S100</f>
        <v>27938</v>
      </c>
      <c r="AC100" s="26" t="n">
        <f aca="false">IF(AB100&lt;0,0,(ROUNDDOWN(AB100,0)))</f>
        <v>27938</v>
      </c>
      <c r="AD100" s="36"/>
      <c r="AE100" s="38"/>
      <c r="AF100" s="36"/>
      <c r="AG100" s="38"/>
      <c r="AH100" s="37" t="n">
        <f aca="false">IF((ISBLANK(N100)),M100,N100)</f>
        <v>0.32</v>
      </c>
    </row>
    <row r="101" customFormat="false" ht="15.75" hidden="false" customHeight="false" outlineLevel="0" collapsed="false">
      <c r="A101" s="29" t="n">
        <v>42316</v>
      </c>
      <c r="B101" s="30" t="n">
        <v>36161</v>
      </c>
      <c r="C101" s="31" t="n">
        <v>71222</v>
      </c>
      <c r="D101" s="31" t="n">
        <v>0</v>
      </c>
      <c r="E101" s="31" t="n">
        <v>0</v>
      </c>
      <c r="F101" s="32" t="s">
        <v>43</v>
      </c>
      <c r="G101" s="33" t="s">
        <v>46</v>
      </c>
      <c r="H101" s="34" t="n">
        <v>190</v>
      </c>
      <c r="I101" s="33" t="s">
        <v>45</v>
      </c>
      <c r="J101" s="33" t="s">
        <v>49</v>
      </c>
      <c r="K101" s="35"/>
      <c r="L101" s="36" t="n">
        <f aca="false">IF(D101&gt;$E$3,$E$3,D101)</f>
        <v>0</v>
      </c>
      <c r="M101" s="37" t="n">
        <v>0.36</v>
      </c>
      <c r="N101" s="37"/>
      <c r="O101" s="38" t="n">
        <f aca="false">E101*12</f>
        <v>0</v>
      </c>
      <c r="P101" s="36" t="n">
        <f aca="false">O101*((($B$2-A101)+1)/(($B$2-$B$1)+1))</f>
        <v>0</v>
      </c>
      <c r="Q101" s="38" t="n">
        <f aca="false">ROUNDUP(P101,0)</f>
        <v>0</v>
      </c>
      <c r="R101" s="36" t="n">
        <f aca="false">E101*12</f>
        <v>0</v>
      </c>
      <c r="S101" s="38" t="n">
        <f aca="false">ROUNDUP(R101,0)</f>
        <v>0</v>
      </c>
      <c r="T101" s="27" t="n">
        <f aca="false">($C101-$L101)*$M101</f>
        <v>25639.92</v>
      </c>
      <c r="U101" s="27" t="n">
        <f aca="false">ROUNDDOWN(T101,0)</f>
        <v>25639</v>
      </c>
      <c r="V101" s="27" t="n">
        <f aca="false">U101*(($A101-$B$1))/(($B$2-$B$1+1))</f>
        <v>15131.2131147541</v>
      </c>
      <c r="W101" s="27" t="n">
        <f aca="false">ROUNDUP(V101,0)</f>
        <v>15132</v>
      </c>
      <c r="X101" s="27" t="n">
        <f aca="false">U101-W101-Q101</f>
        <v>10507</v>
      </c>
      <c r="Y101" s="26" t="n">
        <f aca="false">IF(X101&lt;0,0,(ROUNDDOWN(X101,0)))</f>
        <v>10507</v>
      </c>
      <c r="Z101" s="27" t="n">
        <f aca="false">((($C101-$L101)*AH101))</f>
        <v>25639.92</v>
      </c>
      <c r="AA101" s="27" t="n">
        <f aca="false">ROUNDDOWN(Z101,0)</f>
        <v>25639</v>
      </c>
      <c r="AB101" s="27" t="n">
        <f aca="false">AA101-S101</f>
        <v>25639</v>
      </c>
      <c r="AC101" s="26" t="n">
        <f aca="false">IF(AB101&lt;0,0,(ROUNDDOWN(AB101,0)))</f>
        <v>25639</v>
      </c>
      <c r="AD101" s="36"/>
      <c r="AE101" s="38"/>
      <c r="AF101" s="36"/>
      <c r="AG101" s="38"/>
      <c r="AH101" s="37" t="n">
        <f aca="false">IF((ISBLANK(N101)),M101,N101)</f>
        <v>0.36</v>
      </c>
    </row>
    <row r="102" customFormat="false" ht="15.75" hidden="false" customHeight="false" outlineLevel="0" collapsed="false">
      <c r="A102" s="29" t="n">
        <v>42379</v>
      </c>
      <c r="B102" s="40" t="n">
        <v>40854</v>
      </c>
      <c r="C102" s="31" t="n">
        <v>34987</v>
      </c>
      <c r="D102" s="31" t="n">
        <v>3457</v>
      </c>
      <c r="E102" s="31" t="n">
        <v>0</v>
      </c>
      <c r="F102" s="32" t="s">
        <v>43</v>
      </c>
      <c r="G102" s="33" t="s">
        <v>46</v>
      </c>
      <c r="H102" s="34" t="n">
        <v>200</v>
      </c>
      <c r="I102" s="33" t="s">
        <v>45</v>
      </c>
      <c r="J102" s="33" t="s">
        <v>49</v>
      </c>
      <c r="K102" s="35"/>
      <c r="L102" s="36" t="n">
        <f aca="false">IF(D102&gt;$E$3,$E$3,D102)</f>
        <v>3457</v>
      </c>
      <c r="M102" s="37" t="n">
        <v>0.37</v>
      </c>
      <c r="N102" s="37"/>
      <c r="O102" s="38" t="n">
        <f aca="false">E102*12</f>
        <v>0</v>
      </c>
      <c r="P102" s="36" t="n">
        <f aca="false">O102*((($B$2-A102)+1)/(($B$2-$B$1)+1))</f>
        <v>0</v>
      </c>
      <c r="Q102" s="38" t="n">
        <f aca="false">ROUNDUP(P102,0)</f>
        <v>0</v>
      </c>
      <c r="R102" s="36" t="n">
        <f aca="false">E102*12</f>
        <v>0</v>
      </c>
      <c r="S102" s="38" t="n">
        <f aca="false">ROUNDUP(R102,0)</f>
        <v>0</v>
      </c>
      <c r="T102" s="27" t="n">
        <f aca="false">($C102-$L102)*$M102</f>
        <v>11666.1</v>
      </c>
      <c r="U102" s="27" t="n">
        <f aca="false">ROUNDDOWN(T102,0)</f>
        <v>11666</v>
      </c>
      <c r="V102" s="27" t="n">
        <f aca="false">U102*(($A102-$B$1))/(($B$2-$B$1+1))</f>
        <v>8892.93442622951</v>
      </c>
      <c r="W102" s="27" t="n">
        <f aca="false">ROUNDUP(V102,0)</f>
        <v>8893</v>
      </c>
      <c r="X102" s="27" t="n">
        <f aca="false">U102-W102-Q102</f>
        <v>2773</v>
      </c>
      <c r="Y102" s="26" t="n">
        <f aca="false">IF(X102&lt;0,0,(ROUNDDOWN(X102,0)))</f>
        <v>2773</v>
      </c>
      <c r="Z102" s="27" t="n">
        <f aca="false">((($C102-$L102)*AH102))</f>
        <v>11666.1</v>
      </c>
      <c r="AA102" s="27" t="n">
        <f aca="false">ROUNDDOWN(Z102,0)</f>
        <v>11666</v>
      </c>
      <c r="AB102" s="27" t="n">
        <f aca="false">AA102-S102</f>
        <v>11666</v>
      </c>
      <c r="AC102" s="26" t="n">
        <f aca="false">IF(AB102&lt;0,0,(ROUNDDOWN(AB102,0)))</f>
        <v>11666</v>
      </c>
      <c r="AD102" s="36"/>
      <c r="AE102" s="38"/>
      <c r="AF102" s="36"/>
      <c r="AG102" s="38"/>
      <c r="AH102" s="37" t="n">
        <f aca="false">IF((ISBLANK(N102)),M102,N102)</f>
        <v>0.37</v>
      </c>
    </row>
    <row r="103" customFormat="false" ht="15.75" hidden="false" customHeight="false" outlineLevel="0" collapsed="false">
      <c r="A103" s="29" t="n">
        <v>42411</v>
      </c>
      <c r="B103" s="40" t="n">
        <v>35796</v>
      </c>
      <c r="C103" s="31" t="n">
        <v>18465</v>
      </c>
      <c r="D103" s="31" t="n">
        <v>0</v>
      </c>
      <c r="E103" s="31" t="n">
        <v>0</v>
      </c>
      <c r="F103" s="32" t="s">
        <v>43</v>
      </c>
      <c r="G103" s="33" t="s">
        <v>46</v>
      </c>
      <c r="H103" s="34" t="n">
        <v>205</v>
      </c>
      <c r="I103" s="33" t="s">
        <v>45</v>
      </c>
      <c r="J103" s="33" t="s">
        <v>49</v>
      </c>
      <c r="K103" s="35"/>
      <c r="L103" s="36" t="n">
        <f aca="false">IF(D103&gt;$E$3,$E$3,D103)</f>
        <v>0</v>
      </c>
      <c r="M103" s="37" t="n">
        <v>0.37</v>
      </c>
      <c r="N103" s="37"/>
      <c r="O103" s="38" t="n">
        <f aca="false">E103*12</f>
        <v>0</v>
      </c>
      <c r="P103" s="36" t="n">
        <f aca="false">O103*((($B$2-A103)+1)/(($B$2-$B$1)+1))</f>
        <v>0</v>
      </c>
      <c r="Q103" s="38" t="n">
        <f aca="false">ROUNDUP(P103,0)</f>
        <v>0</v>
      </c>
      <c r="R103" s="36" t="n">
        <f aca="false">E103*12</f>
        <v>0</v>
      </c>
      <c r="S103" s="38" t="n">
        <f aca="false">ROUNDUP(R103,0)</f>
        <v>0</v>
      </c>
      <c r="T103" s="27" t="n">
        <f aca="false">($C103-$L103)*$M103</f>
        <v>6832.05</v>
      </c>
      <c r="U103" s="27" t="n">
        <f aca="false">ROUNDDOWN(T103,0)</f>
        <v>6832</v>
      </c>
      <c r="V103" s="27" t="n">
        <f aca="false">U103*(($A103-$B$1))/(($B$2-$B$1+1))</f>
        <v>5805.33333333333</v>
      </c>
      <c r="W103" s="27" t="n">
        <f aca="false">ROUNDUP(V103,0)</f>
        <v>5806</v>
      </c>
      <c r="X103" s="27" t="n">
        <f aca="false">U103-W103-Q103</f>
        <v>1026</v>
      </c>
      <c r="Y103" s="26" t="n">
        <f aca="false">IF(X103&lt;0,0,(ROUNDDOWN(X103,0)))</f>
        <v>1026</v>
      </c>
      <c r="Z103" s="27" t="n">
        <f aca="false">((($C103-$L103)*AH103))</f>
        <v>6832.05</v>
      </c>
      <c r="AA103" s="27" t="n">
        <f aca="false">ROUNDDOWN(Z103,0)</f>
        <v>6832</v>
      </c>
      <c r="AB103" s="27" t="n">
        <f aca="false">AA103-S103</f>
        <v>6832</v>
      </c>
      <c r="AC103" s="26" t="n">
        <f aca="false">IF(AB103&lt;0,0,(ROUNDDOWN(AB103,0)))</f>
        <v>6832</v>
      </c>
      <c r="AD103" s="36"/>
      <c r="AE103" s="38"/>
      <c r="AF103" s="36"/>
      <c r="AG103" s="38"/>
      <c r="AH103" s="37" t="n">
        <f aca="false">IF((ISBLANK(N103)),M103,N103)</f>
        <v>0.37</v>
      </c>
    </row>
    <row r="104" customFormat="false" ht="15.75" hidden="false" customHeight="false" outlineLevel="0" collapsed="false">
      <c r="A104" s="29" t="n">
        <v>42370</v>
      </c>
      <c r="B104" s="40" t="n">
        <v>40854</v>
      </c>
      <c r="C104" s="31" t="n">
        <v>22987</v>
      </c>
      <c r="D104" s="31" t="n">
        <v>0</v>
      </c>
      <c r="E104" s="31" t="n">
        <v>0</v>
      </c>
      <c r="F104" s="32" t="s">
        <v>43</v>
      </c>
      <c r="G104" s="33" t="s">
        <v>46</v>
      </c>
      <c r="H104" s="34" t="n">
        <v>215</v>
      </c>
      <c r="I104" s="33" t="s">
        <v>45</v>
      </c>
      <c r="J104" s="33" t="s">
        <v>49</v>
      </c>
      <c r="K104" s="35"/>
      <c r="L104" s="36" t="n">
        <f aca="false">IF(D104&gt;$E$3,$E$3,D104)</f>
        <v>0</v>
      </c>
      <c r="M104" s="37" t="n">
        <v>0.37</v>
      </c>
      <c r="N104" s="37"/>
      <c r="O104" s="38" t="n">
        <f aca="false">E104*12</f>
        <v>0</v>
      </c>
      <c r="P104" s="36" t="n">
        <f aca="false">O104*((($B$2-A104)+1)/(($B$2-$B$1)+1))</f>
        <v>0</v>
      </c>
      <c r="Q104" s="38" t="n">
        <f aca="false">ROUNDUP(P104,0)</f>
        <v>0</v>
      </c>
      <c r="R104" s="36" t="n">
        <f aca="false">E104*12</f>
        <v>0</v>
      </c>
      <c r="S104" s="38" t="n">
        <f aca="false">ROUNDUP(R104,0)</f>
        <v>0</v>
      </c>
      <c r="T104" s="27" t="n">
        <f aca="false">($C104-$L104)*$M104</f>
        <v>8505.19</v>
      </c>
      <c r="U104" s="27" t="n">
        <f aca="false">ROUNDDOWN(T104,0)</f>
        <v>8505</v>
      </c>
      <c r="V104" s="27" t="n">
        <f aca="false">U104*(($A104-$B$1))/(($B$2-$B$1+1))</f>
        <v>6274.18032786885</v>
      </c>
      <c r="W104" s="27" t="n">
        <f aca="false">ROUNDUP(V104,0)</f>
        <v>6275</v>
      </c>
      <c r="X104" s="27" t="n">
        <f aca="false">U104-W104-Q104</f>
        <v>2230</v>
      </c>
      <c r="Y104" s="26" t="n">
        <f aca="false">IF(X104&lt;0,0,(ROUNDDOWN(X104,0)))</f>
        <v>2230</v>
      </c>
      <c r="Z104" s="27" t="n">
        <f aca="false">((($C104-$L104)*AH104))</f>
        <v>8505.19</v>
      </c>
      <c r="AA104" s="27" t="n">
        <f aca="false">ROUNDDOWN(Z104,0)</f>
        <v>8505</v>
      </c>
      <c r="AB104" s="27" t="n">
        <f aca="false">AA104-S104</f>
        <v>8505</v>
      </c>
      <c r="AC104" s="26" t="n">
        <f aca="false">IF(AB104&lt;0,0,(ROUNDDOWN(AB104,0)))</f>
        <v>8505</v>
      </c>
      <c r="AD104" s="36"/>
      <c r="AE104" s="38"/>
      <c r="AF104" s="36"/>
      <c r="AG104" s="38"/>
      <c r="AH104" s="37" t="n">
        <f aca="false">IF((ISBLANK(N104)),M104,N104)</f>
        <v>0.37</v>
      </c>
    </row>
    <row r="105" customFormat="false" ht="15.75" hidden="false" customHeight="false" outlineLevel="0" collapsed="false">
      <c r="A105" s="29" t="n">
        <v>42221</v>
      </c>
      <c r="B105" s="30" t="n">
        <v>35797</v>
      </c>
      <c r="C105" s="31" t="n">
        <v>25446</v>
      </c>
      <c r="D105" s="31" t="n">
        <v>125</v>
      </c>
      <c r="E105" s="31" t="n">
        <v>100</v>
      </c>
      <c r="F105" s="32" t="s">
        <v>43</v>
      </c>
      <c r="G105" s="33" t="s">
        <v>40</v>
      </c>
      <c r="H105" s="34" t="n">
        <v>220</v>
      </c>
      <c r="I105" s="33" t="s">
        <v>45</v>
      </c>
      <c r="J105" s="33" t="s">
        <v>49</v>
      </c>
      <c r="K105" s="35"/>
      <c r="L105" s="36" t="n">
        <f aca="false">IF(D105&gt;$E$3,$E$3,D105)</f>
        <v>125</v>
      </c>
      <c r="M105" s="37" t="n">
        <v>0.37</v>
      </c>
      <c r="N105" s="37"/>
      <c r="O105" s="38" t="n">
        <f aca="false">E105*12</f>
        <v>1200</v>
      </c>
      <c r="P105" s="36" t="n">
        <f aca="false">O105*((($B$2-A105)+1)/(($B$2-$B$1)+1))</f>
        <v>803.27868852459</v>
      </c>
      <c r="Q105" s="38" t="n">
        <f aca="false">ROUNDUP(P105,0)</f>
        <v>804</v>
      </c>
      <c r="R105" s="36" t="n">
        <f aca="false">E105*12</f>
        <v>1200</v>
      </c>
      <c r="S105" s="38" t="n">
        <f aca="false">ROUNDUP(R105,0)</f>
        <v>1200</v>
      </c>
      <c r="T105" s="27" t="n">
        <f aca="false">($C105-$L105)*$M105</f>
        <v>9368.77</v>
      </c>
      <c r="U105" s="27" t="n">
        <f aca="false">ROUNDDOWN(T105,0)</f>
        <v>9368</v>
      </c>
      <c r="V105" s="27" t="n">
        <f aca="false">U105*(($A105-$B$1))/(($B$2-$B$1+1))</f>
        <v>3097.07103825137</v>
      </c>
      <c r="W105" s="27" t="n">
        <f aca="false">ROUNDUP(V105,0)</f>
        <v>3098</v>
      </c>
      <c r="X105" s="27" t="n">
        <f aca="false">U105-W105-Q105</f>
        <v>5466</v>
      </c>
      <c r="Y105" s="26" t="n">
        <f aca="false">IF(X105&lt;0,0,(ROUNDDOWN(X105,0)))</f>
        <v>5466</v>
      </c>
      <c r="Z105" s="27" t="n">
        <f aca="false">((($C105-$L105)*AH105))</f>
        <v>9368.77</v>
      </c>
      <c r="AA105" s="27" t="n">
        <f aca="false">ROUNDDOWN(Z105,0)</f>
        <v>9368</v>
      </c>
      <c r="AB105" s="27" t="n">
        <f aca="false">AA105-S105</f>
        <v>8168</v>
      </c>
      <c r="AC105" s="26" t="n">
        <f aca="false">IF(AB105&lt;0,0,(ROUNDDOWN(AB105,0)))</f>
        <v>8168</v>
      </c>
      <c r="AD105" s="36"/>
      <c r="AE105" s="38"/>
      <c r="AF105" s="36"/>
      <c r="AG105" s="38"/>
      <c r="AH105" s="37" t="n">
        <f aca="false">IF((ISBLANK(N105)),M105,N105)</f>
        <v>0.37</v>
      </c>
    </row>
    <row r="106" customFormat="false" ht="15.75" hidden="false" customHeight="false" outlineLevel="0" collapsed="false">
      <c r="A106" s="29" t="n">
        <v>42126</v>
      </c>
      <c r="B106" s="40" t="n">
        <v>40854</v>
      </c>
      <c r="C106" s="31" t="n">
        <v>51423</v>
      </c>
      <c r="D106" s="31" t="n">
        <v>0</v>
      </c>
      <c r="E106" s="31" t="n">
        <v>77</v>
      </c>
      <c r="F106" s="32" t="s">
        <v>43</v>
      </c>
      <c r="G106" s="33" t="s">
        <v>40</v>
      </c>
      <c r="H106" s="34" t="n">
        <v>151</v>
      </c>
      <c r="I106" s="33" t="s">
        <v>45</v>
      </c>
      <c r="J106" s="33" t="s">
        <v>49</v>
      </c>
      <c r="K106" s="35"/>
      <c r="L106" s="36" t="n">
        <f aca="false">IF(D106&gt;$E$3,$E$3,D106)</f>
        <v>0</v>
      </c>
      <c r="M106" s="37" t="n">
        <v>0.25</v>
      </c>
      <c r="N106" s="37"/>
      <c r="O106" s="38" t="n">
        <f aca="false">E106*12</f>
        <v>924</v>
      </c>
      <c r="P106" s="36" t="n">
        <f aca="false">O106*((($B$2-A106)+1)/(($B$2-$B$1)+1))</f>
        <v>858.360655737705</v>
      </c>
      <c r="Q106" s="38" t="n">
        <f aca="false">ROUNDUP(P106,0)</f>
        <v>859</v>
      </c>
      <c r="R106" s="36" t="n">
        <f aca="false">E106*12</f>
        <v>924</v>
      </c>
      <c r="S106" s="38" t="n">
        <f aca="false">ROUNDUP(R106,0)</f>
        <v>924</v>
      </c>
      <c r="T106" s="27" t="n">
        <f aca="false">($C106-$L106)*$M106</f>
        <v>12855.75</v>
      </c>
      <c r="U106" s="27" t="n">
        <f aca="false">ROUNDDOWN(T106,0)</f>
        <v>12855</v>
      </c>
      <c r="V106" s="27" t="n">
        <f aca="false">U106*(($A106-$B$1))/(($B$2-$B$1+1))</f>
        <v>913.196721311475</v>
      </c>
      <c r="W106" s="27" t="n">
        <f aca="false">ROUNDUP(V106,0)</f>
        <v>914</v>
      </c>
      <c r="X106" s="27" t="n">
        <f aca="false">U106-W106-Q106</f>
        <v>11082</v>
      </c>
      <c r="Y106" s="26" t="n">
        <f aca="false">IF(X106&lt;0,0,(ROUNDDOWN(X106,0)))</f>
        <v>11082</v>
      </c>
      <c r="Z106" s="27" t="n">
        <f aca="false">((($C106-$L106)*AH106))</f>
        <v>12855.75</v>
      </c>
      <c r="AA106" s="27" t="n">
        <f aca="false">ROUNDDOWN(Z106,0)</f>
        <v>12855</v>
      </c>
      <c r="AB106" s="27" t="n">
        <f aca="false">AA106-S106</f>
        <v>11931</v>
      </c>
      <c r="AC106" s="26" t="n">
        <f aca="false">IF(AB106&lt;0,0,(ROUNDDOWN(AB106,0)))</f>
        <v>11931</v>
      </c>
      <c r="AD106" s="36"/>
      <c r="AE106" s="38"/>
      <c r="AF106" s="36"/>
      <c r="AG106" s="38"/>
      <c r="AH106" s="37" t="n">
        <f aca="false">IF((ISBLANK(N106)),M106,N106)</f>
        <v>0.25</v>
      </c>
    </row>
    <row r="107" customFormat="false" ht="15.75" hidden="false" customHeight="false" outlineLevel="0" collapsed="false">
      <c r="A107" s="29" t="n">
        <v>42126</v>
      </c>
      <c r="B107" s="30" t="n">
        <v>35797</v>
      </c>
      <c r="C107" s="31" t="n">
        <v>25446</v>
      </c>
      <c r="D107" s="31" t="n">
        <v>0</v>
      </c>
      <c r="E107" s="31" t="n">
        <v>90</v>
      </c>
      <c r="F107" s="32" t="s">
        <v>43</v>
      </c>
      <c r="G107" s="33" t="s">
        <v>40</v>
      </c>
      <c r="H107" s="34" t="n">
        <v>154</v>
      </c>
      <c r="I107" s="33" t="s">
        <v>45</v>
      </c>
      <c r="J107" s="33" t="s">
        <v>49</v>
      </c>
      <c r="K107" s="35"/>
      <c r="L107" s="36" t="n">
        <f aca="false">IF(D107&gt;$E$3,$E$3,D107)</f>
        <v>0</v>
      </c>
      <c r="M107" s="37" t="n">
        <v>0.25</v>
      </c>
      <c r="N107" s="37"/>
      <c r="O107" s="38" t="n">
        <f aca="false">E107*12</f>
        <v>1080</v>
      </c>
      <c r="P107" s="36" t="n">
        <f aca="false">O107*((($B$2-A107)+1)/(($B$2-$B$1)+1))</f>
        <v>1003.27868852459</v>
      </c>
      <c r="Q107" s="38" t="n">
        <f aca="false">ROUNDUP(P107,0)</f>
        <v>1004</v>
      </c>
      <c r="R107" s="36" t="n">
        <f aca="false">E107*12</f>
        <v>1080</v>
      </c>
      <c r="S107" s="38" t="n">
        <f aca="false">ROUNDUP(R107,0)</f>
        <v>1080</v>
      </c>
      <c r="T107" s="27" t="n">
        <f aca="false">($C107-$L107)*$M107</f>
        <v>6361.5</v>
      </c>
      <c r="U107" s="27" t="n">
        <f aca="false">ROUNDDOWN(T107,0)</f>
        <v>6361</v>
      </c>
      <c r="V107" s="27" t="n">
        <f aca="false">U107*(($A107-$B$1))/(($B$2-$B$1+1))</f>
        <v>451.874316939891</v>
      </c>
      <c r="W107" s="27" t="n">
        <f aca="false">ROUNDUP(V107,0)</f>
        <v>452</v>
      </c>
      <c r="X107" s="27" t="n">
        <f aca="false">U107-W107-Q107</f>
        <v>4905</v>
      </c>
      <c r="Y107" s="26" t="n">
        <f aca="false">IF(X107&lt;0,0,(ROUNDDOWN(X107,0)))</f>
        <v>4905</v>
      </c>
      <c r="Z107" s="27" t="n">
        <f aca="false">((($C107-$L107)*AH107))</f>
        <v>6361.5</v>
      </c>
      <c r="AA107" s="27" t="n">
        <f aca="false">ROUNDDOWN(Z107,0)</f>
        <v>6361</v>
      </c>
      <c r="AB107" s="27" t="n">
        <f aca="false">AA107-S107</f>
        <v>5281</v>
      </c>
      <c r="AC107" s="26" t="n">
        <f aca="false">IF(AB107&lt;0,0,(ROUNDDOWN(AB107,0)))</f>
        <v>5281</v>
      </c>
      <c r="AD107" s="36"/>
      <c r="AE107" s="38"/>
      <c r="AF107" s="36"/>
      <c r="AG107" s="38"/>
      <c r="AH107" s="37" t="n">
        <f aca="false">IF((ISBLANK(N107)),M107,N107)</f>
        <v>0.25</v>
      </c>
    </row>
    <row r="108" customFormat="false" ht="15.75" hidden="false" customHeight="false" outlineLevel="0" collapsed="false">
      <c r="A108" s="29" t="n">
        <v>42158</v>
      </c>
      <c r="B108" s="30" t="n">
        <v>36161</v>
      </c>
      <c r="C108" s="31" t="n">
        <v>33656</v>
      </c>
      <c r="D108" s="31" t="n">
        <v>372</v>
      </c>
      <c r="E108" s="31" t="n">
        <v>0</v>
      </c>
      <c r="F108" s="32" t="s">
        <v>43</v>
      </c>
      <c r="G108" s="33" t="s">
        <v>40</v>
      </c>
      <c r="H108" s="34"/>
      <c r="I108" s="33" t="s">
        <v>44</v>
      </c>
      <c r="J108" s="33" t="s">
        <v>49</v>
      </c>
      <c r="K108" s="35"/>
      <c r="L108" s="36" t="n">
        <f aca="false">IF(D108&gt;$E$3,$E$3,D108)</f>
        <v>372</v>
      </c>
      <c r="M108" s="37" t="n">
        <v>0.25</v>
      </c>
      <c r="N108" s="37"/>
      <c r="O108" s="38" t="n">
        <f aca="false">E108*12</f>
        <v>0</v>
      </c>
      <c r="P108" s="36" t="n">
        <f aca="false">O108*((($B$2-A108)+1)/(($B$2-$B$1)+1))</f>
        <v>0</v>
      </c>
      <c r="Q108" s="38" t="n">
        <f aca="false">ROUNDUP(P108,0)</f>
        <v>0</v>
      </c>
      <c r="R108" s="36" t="n">
        <f aca="false">E108*12</f>
        <v>0</v>
      </c>
      <c r="S108" s="38" t="n">
        <f aca="false">ROUNDUP(R108,0)</f>
        <v>0</v>
      </c>
      <c r="T108" s="27" t="n">
        <f aca="false">($C108-$L108)*$M108</f>
        <v>8321</v>
      </c>
      <c r="U108" s="27" t="n">
        <f aca="false">ROUNDDOWN(T108,0)</f>
        <v>8321</v>
      </c>
      <c r="V108" s="27" t="n">
        <f aca="false">U108*(($A108-$B$1))/(($B$2-$B$1+1))</f>
        <v>1318.62841530055</v>
      </c>
      <c r="W108" s="27" t="n">
        <f aca="false">ROUNDUP(V108,0)</f>
        <v>1319</v>
      </c>
      <c r="X108" s="27" t="n">
        <f aca="false">U108-W108-Q108</f>
        <v>7002</v>
      </c>
      <c r="Y108" s="26" t="n">
        <f aca="false">IF(X108&lt;0,0,(ROUNDDOWN(X108,0)))</f>
        <v>7002</v>
      </c>
      <c r="Z108" s="27" t="n">
        <f aca="false">((($C108-$L108)*AH108))</f>
        <v>8321</v>
      </c>
      <c r="AA108" s="27" t="n">
        <f aca="false">ROUNDDOWN(Z108,0)</f>
        <v>8321</v>
      </c>
      <c r="AB108" s="27" t="n">
        <f aca="false">AA108-S108</f>
        <v>8321</v>
      </c>
      <c r="AC108" s="26" t="n">
        <f aca="false">IF(AB108&lt;0,0,(ROUNDDOWN(AB108,0)))</f>
        <v>8321</v>
      </c>
      <c r="AD108" s="36"/>
      <c r="AE108" s="38"/>
      <c r="AF108" s="36"/>
      <c r="AG108" s="38"/>
      <c r="AH108" s="37" t="n">
        <f aca="false">IF((ISBLANK(N108)),M108,N108)</f>
        <v>0.25</v>
      </c>
    </row>
    <row r="109" customFormat="false" ht="15.75" hidden="false" customHeight="false" outlineLevel="0" collapsed="false">
      <c r="A109" s="29" t="n">
        <v>42189</v>
      </c>
      <c r="B109" s="40" t="n">
        <v>41275</v>
      </c>
      <c r="C109" s="31" t="n">
        <v>51423</v>
      </c>
      <c r="D109" s="31" t="n">
        <v>123</v>
      </c>
      <c r="E109" s="31" t="n">
        <v>100</v>
      </c>
      <c r="F109" s="32" t="s">
        <v>43</v>
      </c>
      <c r="G109" s="33" t="s">
        <v>40</v>
      </c>
      <c r="H109" s="34"/>
      <c r="I109" s="33" t="s">
        <v>48</v>
      </c>
      <c r="J109" s="33" t="s">
        <v>49</v>
      </c>
      <c r="K109" s="35"/>
      <c r="L109" s="36" t="n">
        <f aca="false">IF(D109&gt;$E$3,$E$3,D109)</f>
        <v>123</v>
      </c>
      <c r="M109" s="37" t="n">
        <v>0.37</v>
      </c>
      <c r="N109" s="37"/>
      <c r="O109" s="38" t="n">
        <f aca="false">E109*12</f>
        <v>1200</v>
      </c>
      <c r="P109" s="36" t="n">
        <f aca="false">O109*((($B$2-A109)+1)/(($B$2-$B$1)+1))</f>
        <v>908.196721311475</v>
      </c>
      <c r="Q109" s="38" t="n">
        <f aca="false">ROUNDUP(P109,0)</f>
        <v>909</v>
      </c>
      <c r="R109" s="36" t="n">
        <f aca="false">E109*12</f>
        <v>1200</v>
      </c>
      <c r="S109" s="38" t="n">
        <f aca="false">ROUNDUP(R109,0)</f>
        <v>1200</v>
      </c>
      <c r="T109" s="27" t="n">
        <f aca="false">($C109-$L109)*$M109</f>
        <v>18981</v>
      </c>
      <c r="U109" s="27" t="n">
        <f aca="false">ROUNDDOWN(T109,0)</f>
        <v>18981</v>
      </c>
      <c r="V109" s="27" t="n">
        <f aca="false">U109*(($A109-$B$1))/(($B$2-$B$1+1))</f>
        <v>4615.59836065574</v>
      </c>
      <c r="W109" s="27" t="n">
        <f aca="false">ROUNDUP(V109,0)</f>
        <v>4616</v>
      </c>
      <c r="X109" s="27" t="n">
        <f aca="false">U109-W109-Q109</f>
        <v>13456</v>
      </c>
      <c r="Y109" s="26" t="n">
        <f aca="false">IF(X109&lt;0,0,(ROUNDDOWN(X109,0)))</f>
        <v>13456</v>
      </c>
      <c r="Z109" s="27" t="n">
        <f aca="false">((($C109-$L109)*AH109))</f>
        <v>18981</v>
      </c>
      <c r="AA109" s="27" t="n">
        <f aca="false">ROUNDDOWN(Z109,0)</f>
        <v>18981</v>
      </c>
      <c r="AB109" s="27" t="n">
        <f aca="false">AA109-S109</f>
        <v>17781</v>
      </c>
      <c r="AC109" s="26" t="n">
        <f aca="false">IF(AB109&lt;0,0,(ROUNDDOWN(AB109,0)))</f>
        <v>17781</v>
      </c>
      <c r="AD109" s="36"/>
      <c r="AE109" s="38"/>
      <c r="AF109" s="36"/>
      <c r="AG109" s="38"/>
      <c r="AH109" s="37" t="n">
        <f aca="false">IF((ISBLANK(N109)),M109,N109)</f>
        <v>0.37</v>
      </c>
    </row>
    <row r="110" customFormat="false" ht="15.75" hidden="false" customHeight="false" outlineLevel="0" collapsed="false">
      <c r="A110" s="29" t="n">
        <v>42253</v>
      </c>
      <c r="B110" s="40" t="n">
        <v>41275</v>
      </c>
      <c r="C110" s="31" t="n">
        <v>44765</v>
      </c>
      <c r="D110" s="31" t="n">
        <v>5456</v>
      </c>
      <c r="E110" s="31" t="n">
        <v>15</v>
      </c>
      <c r="F110" s="32" t="s">
        <v>43</v>
      </c>
      <c r="G110" s="33" t="s">
        <v>46</v>
      </c>
      <c r="H110" s="34"/>
      <c r="I110" s="33" t="s">
        <v>44</v>
      </c>
      <c r="J110" s="33" t="s">
        <v>49</v>
      </c>
      <c r="K110" s="35"/>
      <c r="L110" s="36" t="n">
        <f aca="false">IF(D110&gt;$E$3,$E$3,D110)</f>
        <v>5000</v>
      </c>
      <c r="M110" s="37" t="n">
        <v>0.28</v>
      </c>
      <c r="N110" s="37"/>
      <c r="O110" s="38" t="n">
        <f aca="false">E110*12</f>
        <v>180</v>
      </c>
      <c r="P110" s="36" t="n">
        <f aca="false">O110*((($B$2-A110)+1)/(($B$2-$B$1)+1))</f>
        <v>104.754098360656</v>
      </c>
      <c r="Q110" s="38" t="n">
        <f aca="false">ROUNDUP(P110,0)</f>
        <v>105</v>
      </c>
      <c r="R110" s="36" t="n">
        <f aca="false">E110*12</f>
        <v>180</v>
      </c>
      <c r="S110" s="38" t="n">
        <f aca="false">ROUNDUP(R110,0)</f>
        <v>180</v>
      </c>
      <c r="T110" s="27" t="n">
        <f aca="false">($C110-$L110)*$M110</f>
        <v>11134.2</v>
      </c>
      <c r="U110" s="27" t="n">
        <f aca="false">ROUNDDOWN(T110,0)</f>
        <v>11134</v>
      </c>
      <c r="V110" s="27" t="n">
        <f aca="false">U110*(($A110-$B$1))/(($B$2-$B$1+1))</f>
        <v>4654.37704918033</v>
      </c>
      <c r="W110" s="27" t="n">
        <f aca="false">ROUNDUP(V110,0)</f>
        <v>4655</v>
      </c>
      <c r="X110" s="27" t="n">
        <f aca="false">U110-W110-Q110</f>
        <v>6374</v>
      </c>
      <c r="Y110" s="26" t="n">
        <f aca="false">IF(X110&lt;0,0,(ROUNDDOWN(X110,0)))</f>
        <v>6374</v>
      </c>
      <c r="Z110" s="27" t="n">
        <f aca="false">((($C110-$L110)*AH110))</f>
        <v>11134.2</v>
      </c>
      <c r="AA110" s="27" t="n">
        <f aca="false">ROUNDDOWN(Z110,0)</f>
        <v>11134</v>
      </c>
      <c r="AB110" s="27" t="n">
        <f aca="false">AA110-S110</f>
        <v>10954</v>
      </c>
      <c r="AC110" s="26" t="n">
        <f aca="false">IF(AB110&lt;0,0,(ROUNDDOWN(AB110,0)))</f>
        <v>10954</v>
      </c>
      <c r="AD110" s="36"/>
      <c r="AE110" s="38"/>
      <c r="AF110" s="36"/>
      <c r="AG110" s="38"/>
      <c r="AH110" s="37" t="n">
        <f aca="false">IF((ISBLANK(N110)),M110,N110)</f>
        <v>0.28</v>
      </c>
    </row>
    <row r="111" customFormat="false" ht="15.75" hidden="false" customHeight="false" outlineLevel="0" collapsed="false">
      <c r="A111" s="29" t="n">
        <v>42284</v>
      </c>
      <c r="B111" s="30" t="n">
        <v>35797</v>
      </c>
      <c r="C111" s="31" t="n">
        <v>51423</v>
      </c>
      <c r="D111" s="31" t="n">
        <v>0</v>
      </c>
      <c r="E111" s="31" t="n">
        <v>0</v>
      </c>
      <c r="F111" s="32" t="s">
        <v>43</v>
      </c>
      <c r="G111" s="33" t="s">
        <v>46</v>
      </c>
      <c r="H111" s="34"/>
      <c r="I111" s="33" t="s">
        <v>48</v>
      </c>
      <c r="J111" s="33" t="s">
        <v>49</v>
      </c>
      <c r="K111" s="35"/>
      <c r="L111" s="36" t="n">
        <f aca="false">IF(D111&gt;$E$3,$E$3,D111)</f>
        <v>0</v>
      </c>
      <c r="M111" s="37" t="n">
        <v>0.37</v>
      </c>
      <c r="N111" s="37"/>
      <c r="O111" s="38" t="n">
        <f aca="false">E111*12</f>
        <v>0</v>
      </c>
      <c r="P111" s="36" t="n">
        <f aca="false">O111*((($B$2-A111)+1)/(($B$2-$B$1)+1))</f>
        <v>0</v>
      </c>
      <c r="Q111" s="38" t="n">
        <f aca="false">ROUNDUP(P111,0)</f>
        <v>0</v>
      </c>
      <c r="R111" s="36" t="n">
        <f aca="false">E111*12</f>
        <v>0</v>
      </c>
      <c r="S111" s="38" t="n">
        <f aca="false">ROUNDUP(R111,0)</f>
        <v>0</v>
      </c>
      <c r="T111" s="27" t="n">
        <f aca="false">($C111-$L111)*$M111</f>
        <v>19026.51</v>
      </c>
      <c r="U111" s="27" t="n">
        <f aca="false">ROUNDDOWN(T111,0)</f>
        <v>19026</v>
      </c>
      <c r="V111" s="27" t="n">
        <f aca="false">U111*(($A111-$B$1))/(($B$2-$B$1+1))</f>
        <v>9564.98360655738</v>
      </c>
      <c r="W111" s="27" t="n">
        <f aca="false">ROUNDUP(V111,0)</f>
        <v>9565</v>
      </c>
      <c r="X111" s="27" t="n">
        <f aca="false">U111-W111-Q111</f>
        <v>9461</v>
      </c>
      <c r="Y111" s="26" t="n">
        <f aca="false">IF(X111&lt;0,0,(ROUNDDOWN(X111,0)))</f>
        <v>9461</v>
      </c>
      <c r="Z111" s="27" t="n">
        <f aca="false">((($C111-$L111)*AH111))</f>
        <v>19026.51</v>
      </c>
      <c r="AA111" s="27" t="n">
        <f aca="false">ROUNDDOWN(Z111,0)</f>
        <v>19026</v>
      </c>
      <c r="AB111" s="27" t="n">
        <f aca="false">AA111-S111</f>
        <v>19026</v>
      </c>
      <c r="AC111" s="26" t="n">
        <f aca="false">IF(AB111&lt;0,0,(ROUNDDOWN(AB111,0)))</f>
        <v>19026</v>
      </c>
      <c r="AD111" s="36"/>
      <c r="AE111" s="38"/>
      <c r="AF111" s="36"/>
      <c r="AG111" s="38"/>
      <c r="AH111" s="37" t="n">
        <f aca="false">IF((ISBLANK(N111)),M111,N111)</f>
        <v>0.37</v>
      </c>
    </row>
    <row r="112" customFormat="false" ht="15.75" hidden="false" customHeight="false" outlineLevel="0" collapsed="false">
      <c r="A112" s="29" t="n">
        <v>42126</v>
      </c>
      <c r="B112" s="40" t="n">
        <v>32874</v>
      </c>
      <c r="C112" s="31" t="n">
        <v>25446</v>
      </c>
      <c r="D112" s="31" t="n">
        <v>0</v>
      </c>
      <c r="E112" s="31" t="n">
        <v>90</v>
      </c>
      <c r="F112" s="32" t="s">
        <v>43</v>
      </c>
      <c r="G112" s="33" t="s">
        <v>40</v>
      </c>
      <c r="H112" s="34"/>
      <c r="I112" s="33" t="s">
        <v>41</v>
      </c>
      <c r="J112" s="33" t="s">
        <v>49</v>
      </c>
      <c r="K112" s="35"/>
      <c r="L112" s="36" t="n">
        <f aca="false">IF(D112&gt;$E$3,$E$3,D112)</f>
        <v>0</v>
      </c>
      <c r="M112" s="37" t="n">
        <v>0.15</v>
      </c>
      <c r="N112" s="37"/>
      <c r="O112" s="38" t="n">
        <f aca="false">E112*12</f>
        <v>1080</v>
      </c>
      <c r="P112" s="36" t="n">
        <f aca="false">O112*((($B$2-A112)+1)/(($B$2-$B$1)+1))</f>
        <v>1003.27868852459</v>
      </c>
      <c r="Q112" s="38" t="n">
        <f aca="false">ROUNDUP(P112,0)</f>
        <v>1004</v>
      </c>
      <c r="R112" s="36" t="n">
        <f aca="false">E112*12</f>
        <v>1080</v>
      </c>
      <c r="S112" s="38" t="n">
        <f aca="false">ROUNDUP(R112,0)</f>
        <v>1080</v>
      </c>
      <c r="T112" s="27" t="n">
        <f aca="false">($C112-$L112)*$M112</f>
        <v>3816.9</v>
      </c>
      <c r="U112" s="27" t="n">
        <f aca="false">ROUNDDOWN(T112,0)</f>
        <v>3816</v>
      </c>
      <c r="V112" s="27" t="n">
        <f aca="false">U112*(($A112-$B$1))/(($B$2-$B$1+1))</f>
        <v>271.081967213115</v>
      </c>
      <c r="W112" s="27" t="n">
        <f aca="false">ROUNDUP(V112,0)</f>
        <v>272</v>
      </c>
      <c r="X112" s="27" t="n">
        <f aca="false">U112-W112-Q112</f>
        <v>2540</v>
      </c>
      <c r="Y112" s="26" t="n">
        <f aca="false">IF(X112&lt;0,0,(ROUNDDOWN(X112,0)))</f>
        <v>2540</v>
      </c>
      <c r="Z112" s="27" t="n">
        <f aca="false">((($C112-$L112)*AH112))</f>
        <v>3816.9</v>
      </c>
      <c r="AA112" s="27" t="n">
        <f aca="false">ROUNDDOWN(Z112,0)</f>
        <v>3816</v>
      </c>
      <c r="AB112" s="27" t="n">
        <f aca="false">AA112-S112</f>
        <v>2736</v>
      </c>
      <c r="AC112" s="26" t="n">
        <f aca="false">IF(AB112&lt;0,0,(ROUNDDOWN(AB112,0)))</f>
        <v>2736</v>
      </c>
      <c r="AD112" s="36"/>
      <c r="AE112" s="38"/>
      <c r="AF112" s="36"/>
      <c r="AG112" s="38"/>
      <c r="AH112" s="37" t="n">
        <f aca="false">IF((ISBLANK(N112)),M112,N112)</f>
        <v>0.15</v>
      </c>
    </row>
    <row r="113" customFormat="false" ht="15.75" hidden="false" customHeight="false" outlineLevel="0" collapsed="false">
      <c r="A113" s="29" t="n">
        <v>42158</v>
      </c>
      <c r="B113" s="40" t="n">
        <v>35795</v>
      </c>
      <c r="C113" s="31" t="n">
        <v>33656</v>
      </c>
      <c r="D113" s="31" t="n">
        <v>147</v>
      </c>
      <c r="E113" s="31" t="n">
        <v>0</v>
      </c>
      <c r="F113" s="32" t="s">
        <v>43</v>
      </c>
      <c r="G113" s="33" t="s">
        <v>40</v>
      </c>
      <c r="H113" s="34"/>
      <c r="I113" s="33" t="s">
        <v>44</v>
      </c>
      <c r="J113" s="33" t="s">
        <v>49</v>
      </c>
      <c r="K113" s="35"/>
      <c r="L113" s="36" t="n">
        <f aca="false">IF(D113&gt;$E$3,$E$3,D113)</f>
        <v>147</v>
      </c>
      <c r="M113" s="37" t="n">
        <v>0.22</v>
      </c>
      <c r="N113" s="37"/>
      <c r="O113" s="38" t="n">
        <f aca="false">E113*12</f>
        <v>0</v>
      </c>
      <c r="P113" s="36" t="n">
        <f aca="false">O113*((($B$2-A113)+1)/(($B$2-$B$1)+1))</f>
        <v>0</v>
      </c>
      <c r="Q113" s="38" t="n">
        <f aca="false">ROUNDUP(P113,0)</f>
        <v>0</v>
      </c>
      <c r="R113" s="36" t="n">
        <f aca="false">E113*12</f>
        <v>0</v>
      </c>
      <c r="S113" s="38" t="n">
        <f aca="false">ROUNDUP(R113,0)</f>
        <v>0</v>
      </c>
      <c r="T113" s="27" t="n">
        <f aca="false">($C113-$L113)*$M113</f>
        <v>7371.98</v>
      </c>
      <c r="U113" s="27" t="n">
        <f aca="false">ROUNDDOWN(T113,0)</f>
        <v>7371</v>
      </c>
      <c r="V113" s="27" t="n">
        <f aca="false">U113*(($A113-$B$1))/(($B$2-$B$1+1))</f>
        <v>1168.08196721311</v>
      </c>
      <c r="W113" s="27" t="n">
        <f aca="false">ROUNDUP(V113,0)</f>
        <v>1169</v>
      </c>
      <c r="X113" s="27" t="n">
        <f aca="false">U113-W113-Q113</f>
        <v>6202</v>
      </c>
      <c r="Y113" s="26" t="n">
        <f aca="false">IF(X113&lt;0,0,(ROUNDDOWN(X113,0)))</f>
        <v>6202</v>
      </c>
      <c r="Z113" s="27" t="n">
        <f aca="false">((($C113-$L113)*AH113))</f>
        <v>7371.98</v>
      </c>
      <c r="AA113" s="27" t="n">
        <f aca="false">ROUNDDOWN(Z113,0)</f>
        <v>7371</v>
      </c>
      <c r="AB113" s="27" t="n">
        <f aca="false">AA113-S113</f>
        <v>7371</v>
      </c>
      <c r="AC113" s="26" t="n">
        <f aca="false">IF(AB113&lt;0,0,(ROUNDDOWN(AB113,0)))</f>
        <v>7371</v>
      </c>
      <c r="AD113" s="36"/>
      <c r="AE113" s="38"/>
      <c r="AF113" s="36"/>
      <c r="AG113" s="38"/>
      <c r="AH113" s="37" t="n">
        <f aca="false">IF((ISBLANK(N113)),M113,N113)</f>
        <v>0.22</v>
      </c>
    </row>
    <row r="114" customFormat="false" ht="15.75" hidden="false" customHeight="false" outlineLevel="0" collapsed="false">
      <c r="A114" s="29" t="n">
        <v>42221</v>
      </c>
      <c r="B114" s="40" t="n">
        <v>35795</v>
      </c>
      <c r="C114" s="31" t="n">
        <v>67545</v>
      </c>
      <c r="D114" s="31" t="n">
        <v>53</v>
      </c>
      <c r="E114" s="31" t="n">
        <v>0</v>
      </c>
      <c r="F114" s="32" t="s">
        <v>43</v>
      </c>
      <c r="G114" s="33" t="s">
        <v>46</v>
      </c>
      <c r="H114" s="34"/>
      <c r="I114" s="33" t="s">
        <v>41</v>
      </c>
      <c r="J114" s="33" t="s">
        <v>49</v>
      </c>
      <c r="K114" s="35"/>
      <c r="L114" s="36" t="n">
        <f aca="false">IF(D114&gt;$E$3,$E$3,D114)</f>
        <v>53</v>
      </c>
      <c r="M114" s="37" t="n">
        <v>0.15</v>
      </c>
      <c r="N114" s="37"/>
      <c r="O114" s="38" t="n">
        <f aca="false">E114*12</f>
        <v>0</v>
      </c>
      <c r="P114" s="36" t="n">
        <f aca="false">O114*((($B$2-A114)+1)/(($B$2-$B$1)+1))</f>
        <v>0</v>
      </c>
      <c r="Q114" s="38" t="n">
        <f aca="false">ROUNDUP(P114,0)</f>
        <v>0</v>
      </c>
      <c r="R114" s="36" t="n">
        <f aca="false">E114*12</f>
        <v>0</v>
      </c>
      <c r="S114" s="38" t="n">
        <f aca="false">ROUNDUP(R114,0)</f>
        <v>0</v>
      </c>
      <c r="T114" s="27" t="n">
        <f aca="false">($C114-$L114)*$M114</f>
        <v>10123.8</v>
      </c>
      <c r="U114" s="27" t="n">
        <f aca="false">ROUNDDOWN(T114,0)</f>
        <v>10123</v>
      </c>
      <c r="V114" s="27" t="n">
        <f aca="false">U114*(($A114-$B$1))/(($B$2-$B$1+1))</f>
        <v>3346.67486338798</v>
      </c>
      <c r="W114" s="27" t="n">
        <f aca="false">ROUNDUP(V114,0)</f>
        <v>3347</v>
      </c>
      <c r="X114" s="27" t="n">
        <f aca="false">U114-W114-Q114</f>
        <v>6776</v>
      </c>
      <c r="Y114" s="26" t="n">
        <f aca="false">IF(X114&lt;0,0,(ROUNDDOWN(X114,0)))</f>
        <v>6776</v>
      </c>
      <c r="Z114" s="27" t="n">
        <f aca="false">((($C114-$L114)*AH114))</f>
        <v>10123.8</v>
      </c>
      <c r="AA114" s="27" t="n">
        <f aca="false">ROUNDDOWN(Z114,0)</f>
        <v>10123</v>
      </c>
      <c r="AB114" s="27" t="n">
        <f aca="false">AA114-S114</f>
        <v>10123</v>
      </c>
      <c r="AC114" s="26" t="n">
        <f aca="false">IF(AB114&lt;0,0,(ROUNDDOWN(AB114,0)))</f>
        <v>10123</v>
      </c>
      <c r="AD114" s="36"/>
      <c r="AE114" s="38"/>
      <c r="AF114" s="36"/>
      <c r="AG114" s="38"/>
      <c r="AH114" s="37" t="n">
        <f aca="false">IF((ISBLANK(N114)),M114,N114)</f>
        <v>0.15</v>
      </c>
    </row>
    <row r="115" customFormat="false" ht="15.75" hidden="false" customHeight="false" outlineLevel="0" collapsed="false">
      <c r="A115" s="29" t="n">
        <v>42284</v>
      </c>
      <c r="B115" s="40" t="n">
        <v>35795</v>
      </c>
      <c r="C115" s="31" t="n">
        <v>51423</v>
      </c>
      <c r="D115" s="31" t="n">
        <v>284</v>
      </c>
      <c r="E115" s="31" t="n">
        <v>15</v>
      </c>
      <c r="F115" s="32" t="s">
        <v>43</v>
      </c>
      <c r="G115" s="33" t="s">
        <v>46</v>
      </c>
      <c r="H115" s="34"/>
      <c r="I115" s="33" t="s">
        <v>48</v>
      </c>
      <c r="J115" s="33" t="s">
        <v>49</v>
      </c>
      <c r="K115" s="35"/>
      <c r="L115" s="36" t="n">
        <f aca="false">IF(D115&gt;$E$3,$E$3,D115)</f>
        <v>284</v>
      </c>
      <c r="M115" s="37" t="n">
        <v>0.32</v>
      </c>
      <c r="N115" s="37"/>
      <c r="O115" s="38" t="n">
        <f aca="false">E115*12</f>
        <v>180</v>
      </c>
      <c r="P115" s="36" t="n">
        <f aca="false">O115*((($B$2-A115)+1)/(($B$2-$B$1)+1))</f>
        <v>89.5081967213115</v>
      </c>
      <c r="Q115" s="38" t="n">
        <f aca="false">ROUNDUP(P115,0)</f>
        <v>90</v>
      </c>
      <c r="R115" s="36" t="n">
        <f aca="false">E115*12</f>
        <v>180</v>
      </c>
      <c r="S115" s="38" t="n">
        <f aca="false">ROUNDUP(R115,0)</f>
        <v>180</v>
      </c>
      <c r="T115" s="27" t="n">
        <f aca="false">($C115-$L115)*$M115</f>
        <v>16364.48</v>
      </c>
      <c r="U115" s="27" t="n">
        <f aca="false">ROUNDDOWN(T115,0)</f>
        <v>16364</v>
      </c>
      <c r="V115" s="27" t="n">
        <f aca="false">U115*(($A115-$B$1))/(($B$2-$B$1+1))</f>
        <v>8226.71038251366</v>
      </c>
      <c r="W115" s="27" t="n">
        <f aca="false">ROUNDUP(V115,0)</f>
        <v>8227</v>
      </c>
      <c r="X115" s="27" t="n">
        <f aca="false">U115-W115-Q115</f>
        <v>8047</v>
      </c>
      <c r="Y115" s="26" t="n">
        <f aca="false">IF(X115&lt;0,0,(ROUNDDOWN(X115,0)))</f>
        <v>8047</v>
      </c>
      <c r="Z115" s="27" t="n">
        <f aca="false">((($C115-$L115)*AH115))</f>
        <v>16364.48</v>
      </c>
      <c r="AA115" s="27" t="n">
        <f aca="false">ROUNDDOWN(Z115,0)</f>
        <v>16364</v>
      </c>
      <c r="AB115" s="27" t="n">
        <f aca="false">AA115-S115</f>
        <v>16184</v>
      </c>
      <c r="AC115" s="26" t="n">
        <f aca="false">IF(AB115&lt;0,0,(ROUNDDOWN(AB115,0)))</f>
        <v>16184</v>
      </c>
      <c r="AD115" s="36"/>
      <c r="AE115" s="38"/>
      <c r="AF115" s="36"/>
      <c r="AG115" s="38"/>
      <c r="AH115" s="37" t="n">
        <f aca="false">IF((ISBLANK(N115)),M115,N115)</f>
        <v>0.32</v>
      </c>
    </row>
  </sheetData>
  <autoFilter ref="A6:AK115"/>
  <conditionalFormatting sqref="M1:M5">
    <cfRule type="cellIs" priority="2" operator="lessThan" aboveAverage="0" equalAverage="0" bottom="0" percent="0" rank="0" text="" dxfId="0">
      <formula>0</formula>
    </cfRule>
  </conditionalFormatting>
  <conditionalFormatting sqref="B14:B15">
    <cfRule type="cellIs" priority="3" operator="lessThan" aboveAverage="0" equalAverage="0" bottom="0" percent="0" rank="0" text="" dxfId="1">
      <formula>0</formula>
    </cfRule>
  </conditionalFormatting>
  <conditionalFormatting sqref="B19:B20">
    <cfRule type="cellIs" priority="4" operator="lessThan" aboveAverage="0" equalAverage="0" bottom="0" percent="0" rank="0" text="" dxfId="2">
      <formula>0</formula>
    </cfRule>
  </conditionalFormatting>
  <conditionalFormatting sqref="B32:B33">
    <cfRule type="cellIs" priority="5" operator="lessThan" aboveAverage="0" equalAverage="0" bottom="0" percent="0" rank="0" text="" dxfId="3">
      <formula>0</formula>
    </cfRule>
  </conditionalFormatting>
  <conditionalFormatting sqref="B37:B38">
    <cfRule type="cellIs" priority="6" operator="lessThan" aboveAverage="0" equalAverage="0" bottom="0" percent="0" rank="0" text="" dxfId="4">
      <formula>0</formula>
    </cfRule>
  </conditionalFormatting>
  <conditionalFormatting sqref="B49:B50">
    <cfRule type="cellIs" priority="7" operator="lessThan" aboveAverage="0" equalAverage="0" bottom="0" percent="0" rank="0" text="" dxfId="5">
      <formula>0</formula>
    </cfRule>
  </conditionalFormatting>
  <conditionalFormatting sqref="B54:B55">
    <cfRule type="cellIs" priority="8" operator="lessThan" aboveAverage="0" equalAverage="0" bottom="0" percent="0" rank="0" text="" dxfId="6">
      <formula>0</formula>
    </cfRule>
  </conditionalFormatting>
  <conditionalFormatting sqref="B61:B62">
    <cfRule type="cellIs" priority="9" operator="lessThan" aboveAverage="0" equalAverage="0" bottom="0" percent="0" rank="0" text="" dxfId="7">
      <formula>0</formula>
    </cfRule>
  </conditionalFormatting>
  <conditionalFormatting sqref="B66:B67">
    <cfRule type="cellIs" priority="10" operator="lessThan" aboveAverage="0" equalAverage="0" bottom="0" percent="0" rank="0" text="" dxfId="8">
      <formula>0</formula>
    </cfRule>
  </conditionalFormatting>
  <conditionalFormatting sqref="B73">
    <cfRule type="cellIs" priority="11" operator="lessThan" aboveAverage="0" equalAverage="0" bottom="0" percent="0" rank="0" text="" dxfId="9">
      <formula>0</formula>
    </cfRule>
  </conditionalFormatting>
  <conditionalFormatting sqref="B77">
    <cfRule type="cellIs" priority="12" operator="lessThan" aboveAverage="0" equalAverage="0" bottom="0" percent="0" rank="0" text="" dxfId="10">
      <formula>0</formula>
    </cfRule>
  </conditionalFormatting>
  <conditionalFormatting sqref="AG6">
    <cfRule type="cellIs" priority="13" operator="lessThan" aboveAverage="0" equalAverage="0" bottom="0" percent="0" rank="0" text="" dxfId="11">
      <formula>0</formula>
    </cfRule>
  </conditionalFormatting>
  <conditionalFormatting sqref="A77">
    <cfRule type="cellIs" priority="14" operator="lessThan" aboveAverage="0" equalAverage="0" bottom="0" percent="0" rank="0" text="" dxfId="12">
      <formula>0</formula>
    </cfRule>
  </conditionalFormatting>
  <conditionalFormatting sqref="A52">
    <cfRule type="cellIs" priority="15" operator="lessThan" aboveAverage="0" equalAverage="0" bottom="0" percent="0" rank="0" text="" dxfId="13">
      <formula>0</formula>
    </cfRule>
  </conditionalFormatting>
  <conditionalFormatting sqref="A70">
    <cfRule type="cellIs" priority="16" operator="lessThan" aboveAverage="0" equalAverage="0" bottom="0" percent="0" rank="0" text="" dxfId="14">
      <formula>0</formula>
    </cfRule>
  </conditionalFormatting>
  <conditionalFormatting sqref="F1">
    <cfRule type="cellIs" priority="17" operator="lessThan" aboveAverage="0" equalAverage="0" bottom="0" percent="0" rank="0" text="" dxfId="15">
      <formula>0</formula>
    </cfRule>
  </conditionalFormatting>
  <conditionalFormatting sqref="G1">
    <cfRule type="cellIs" priority="18" operator="lessThan" aboveAverage="0" equalAverage="0" bottom="0" percent="0" rank="0" text="" dxfId="16">
      <formula>0</formula>
    </cfRule>
  </conditionalFormatting>
  <conditionalFormatting sqref="B96">
    <cfRule type="cellIs" priority="19" operator="lessThan" aboveAverage="0" equalAverage="0" bottom="0" percent="0" rank="0" text="" dxfId="17">
      <formula>0</formula>
    </cfRule>
  </conditionalFormatting>
  <conditionalFormatting sqref="B100">
    <cfRule type="cellIs" priority="20" operator="lessThan" aboveAverage="0" equalAverage="0" bottom="0" percent="0" rank="0" text="" dxfId="18">
      <formula>0</formula>
    </cfRule>
  </conditionalFormatting>
  <conditionalFormatting sqref="B106">
    <cfRule type="cellIs" priority="21" operator="lessThan" aboveAverage="0" equalAverage="0" bottom="0" percent="0" rank="0" text="" dxfId="19">
      <formula>0</formula>
    </cfRule>
  </conditionalFormatting>
  <conditionalFormatting sqref="A104">
    <cfRule type="cellIs" priority="22" operator="lessThan" aboveAverage="0" equalAverage="0" bottom="0" percent="0" rank="0" text="" dxfId="20">
      <formula>0</formula>
    </cfRule>
  </conditionalFormatting>
  <conditionalFormatting sqref="A7">
    <cfRule type="cellIs" priority="23" operator="lessThan" aboveAverage="0" equalAverage="0" bottom="0" percent="0" rank="0" text="" dxfId="21">
      <formula>0</formula>
    </cfRule>
  </conditionalFormatting>
  <conditionalFormatting sqref="O96:O115">
    <cfRule type="cellIs" priority="24" operator="lessThan" aboveAverage="0" equalAverage="0" bottom="0" percent="0" rank="0" text="" dxfId="22">
      <formula>0</formula>
    </cfRule>
  </conditionalFormatting>
  <conditionalFormatting sqref="O90:O95">
    <cfRule type="cellIs" priority="25" operator="lessThan" aboveAverage="0" equalAverage="0" bottom="0" percent="0" rank="0" text="" dxfId="23">
      <formula>0</formula>
    </cfRule>
  </conditionalFormatting>
  <conditionalFormatting sqref="AG7">
    <cfRule type="cellIs" priority="26" operator="lessThan" aboveAverage="0" equalAverage="0" bottom="0" percent="0" rank="0" text="" dxfId="24">
      <formula>0</formula>
    </cfRule>
  </conditionalFormatting>
  <conditionalFormatting sqref="O40:O57">
    <cfRule type="cellIs" priority="27" operator="lessThan" aboveAverage="0" equalAverage="0" bottom="0" percent="0" rank="0" text="" dxfId="25">
      <formula>0</formula>
    </cfRule>
  </conditionalFormatting>
  <conditionalFormatting sqref="A8">
    <cfRule type="cellIs" priority="28" operator="lessThan" aboveAverage="0" equalAverage="0" bottom="0" percent="0" rank="0" text="" dxfId="26">
      <formula>0</formula>
    </cfRule>
  </conditionalFormatting>
  <conditionalFormatting sqref="O8">
    <cfRule type="cellIs" priority="29" operator="lessThan" aboveAverage="0" equalAverage="0" bottom="0" percent="0" rank="0" text="" dxfId="27">
      <formula>0</formula>
    </cfRule>
  </conditionalFormatting>
  <conditionalFormatting sqref="AG8">
    <cfRule type="cellIs" priority="30" operator="lessThan" aboveAverage="0" equalAverage="0" bottom="0" percent="0" rank="0" text="" dxfId="28">
      <formula>0</formula>
    </cfRule>
  </conditionalFormatting>
  <conditionalFormatting sqref="P8">
    <cfRule type="cellIs" priority="31" operator="lessThan" aboveAverage="0" equalAverage="0" bottom="0" percent="0" rank="0" text="" dxfId="29">
      <formula>0</formula>
    </cfRule>
  </conditionalFormatting>
  <conditionalFormatting sqref="T5:AC115">
    <cfRule type="cellIs" priority="32" operator="lessThan" aboveAverage="0" equalAverage="0" bottom="0" percent="0" rank="0" text="" dxfId="30">
      <formula>0</formula>
    </cfRule>
  </conditionalFormatting>
  <conditionalFormatting sqref="M9:M115">
    <cfRule type="cellIs" priority="33" operator="lessThan" aboveAverage="0" equalAverage="0" bottom="0" percent="0" rank="0" text="" dxfId="31">
      <formula>0</formula>
    </cfRule>
  </conditionalFormatting>
  <conditionalFormatting sqref="M7">
    <cfRule type="cellIs" priority="34" operator="lessThan" aboveAverage="0" equalAverage="0" bottom="0" percent="0" rank="0" text="" dxfId="32">
      <formula>0</formula>
    </cfRule>
  </conditionalFormatting>
  <conditionalFormatting sqref="M8">
    <cfRule type="cellIs" priority="35" operator="lessThan" aboveAverage="0" equalAverage="0" bottom="0" percent="0" rank="0" text="" dxfId="33">
      <formula>0</formula>
    </cfRule>
  </conditionalFormatting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13"/>
  <sheetViews>
    <sheetView windowProtection="false" showFormulas="false" showGridLines="true" showRowColHeaders="true" showZeros="true" rightToLeft="false" tabSelected="false" showOutlineSymbols="true" defaultGridColor="true" view="normal" topLeftCell="A101" colorId="64" zoomScale="136" zoomScaleNormal="136" zoomScalePageLayoutView="100" workbookViewId="0">
      <selection pane="topLeft" activeCell="B113" activeCellId="0" sqref="B113"/>
    </sheetView>
  </sheetViews>
  <sheetFormatPr defaultRowHeight="15.75"/>
  <cols>
    <col collapsed="false" hidden="false" max="1" min="1" style="1" width="9.62222222222222"/>
    <col collapsed="false" hidden="false" max="2" min="2" style="1" width="12.8777777777778"/>
    <col collapsed="false" hidden="false" max="3" min="3" style="1" width="10.3740740740741"/>
    <col collapsed="false" hidden="false" max="4" min="4" style="1" width="10.5"/>
    <col collapsed="false" hidden="false" max="5" min="5" style="1" width="12"/>
    <col collapsed="false" hidden="false" max="6" min="6" style="1" width="11.6296296296296"/>
    <col collapsed="false" hidden="false" max="7" min="7" style="1" width="15.6259259259259"/>
    <col collapsed="false" hidden="false" max="8" min="8" style="1" width="13.3740740740741"/>
    <col collapsed="false" hidden="false" max="9" min="9" style="1" width="9.0037037037037"/>
    <col collapsed="false" hidden="false" max="10" min="10" style="1" width="10.8777777777778"/>
    <col collapsed="false" hidden="false" max="11" min="11" style="2" width="12.6296296296296"/>
    <col collapsed="false" hidden="false" max="13" min="12" style="1" width="10.6296296296296"/>
    <col collapsed="false" hidden="false" max="14" min="14" style="1" width="2.5037037037037"/>
    <col collapsed="false" hidden="false" max="15" min="15" style="1" width="8.12592592592593"/>
    <col collapsed="false" hidden="false" max="16" min="16" style="1" width="10.3740740740741"/>
    <col collapsed="false" hidden="false" max="17" min="17" style="1" width="17.5"/>
    <col collapsed="false" hidden="false" max="18" min="18" style="1" width="15"/>
    <col collapsed="false" hidden="false" max="20" min="19" style="1" width="15.1222222222222"/>
    <col collapsed="false" hidden="false" max="26" min="21" style="1" width="14.1259259259259"/>
    <col collapsed="false" hidden="false" max="27" min="27" style="1" width="16.5037037037037"/>
    <col collapsed="false" hidden="false" max="29" min="28" style="1" width="13.6259259259259"/>
    <col collapsed="false" hidden="false" max="30" min="30" style="1" width="14.8740740740741"/>
    <col collapsed="false" hidden="false" max="1025" min="31" style="1" width="10.8777777777778"/>
  </cols>
  <sheetData>
    <row r="1" customFormat="false" ht="15.75" hidden="false" customHeight="false" outlineLevel="0" collapsed="false">
      <c r="A1" s="3" t="s">
        <v>59</v>
      </c>
      <c r="B1" s="4" t="n">
        <v>42100</v>
      </c>
      <c r="C1" s="4"/>
      <c r="D1" s="4"/>
      <c r="E1" s="0"/>
      <c r="F1" s="0"/>
      <c r="G1" s="3" t="s">
        <v>58</v>
      </c>
      <c r="H1" s="48" t="n">
        <v>22100</v>
      </c>
      <c r="I1" s="5"/>
      <c r="J1" s="5"/>
      <c r="K1" s="6"/>
      <c r="L1" s="5"/>
      <c r="M1" s="5"/>
      <c r="N1" s="0"/>
      <c r="O1" s="5"/>
      <c r="P1" s="5"/>
      <c r="Q1" s="5"/>
      <c r="R1" s="5"/>
      <c r="S1" s="5"/>
      <c r="T1" s="5"/>
      <c r="U1" s="0"/>
      <c r="V1" s="0"/>
      <c r="W1" s="0"/>
      <c r="X1" s="0"/>
      <c r="Y1" s="0"/>
      <c r="Z1" s="0"/>
      <c r="AA1" s="5"/>
      <c r="AB1" s="5"/>
      <c r="AC1" s="5"/>
      <c r="AD1" s="5"/>
      <c r="AE1" s="5"/>
      <c r="AF1" s="5"/>
      <c r="AG1" s="5"/>
      <c r="AH1" s="5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5.75" hidden="false" customHeight="false" outlineLevel="0" collapsed="false">
      <c r="A2" s="3" t="s">
        <v>60</v>
      </c>
      <c r="B2" s="4" t="n">
        <v>42465</v>
      </c>
      <c r="C2" s="4"/>
      <c r="D2" s="4"/>
      <c r="E2" s="0"/>
      <c r="F2" s="0"/>
      <c r="G2" s="41"/>
      <c r="H2" s="5"/>
      <c r="I2" s="5"/>
      <c r="J2" s="5"/>
      <c r="K2" s="6"/>
      <c r="L2" s="5"/>
      <c r="M2" s="5"/>
      <c r="N2" s="0"/>
      <c r="O2" s="5"/>
      <c r="P2" s="5"/>
      <c r="Q2" s="5" t="n">
        <f aca="false">($B$2-$A16)</f>
        <v>339</v>
      </c>
      <c r="R2" s="5"/>
      <c r="S2" s="5"/>
      <c r="T2" s="5"/>
      <c r="U2" s="0"/>
      <c r="V2" s="0"/>
      <c r="W2" s="0"/>
      <c r="X2" s="0"/>
      <c r="Y2" s="0"/>
      <c r="Z2" s="0"/>
      <c r="AA2" s="5"/>
      <c r="AB2" s="5"/>
      <c r="AC2" s="5"/>
      <c r="AD2" s="5"/>
      <c r="AE2" s="5"/>
      <c r="AF2" s="5"/>
      <c r="AG2" s="5"/>
      <c r="AH2" s="5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.75" hidden="false" customHeight="false" outlineLevel="0" collapsed="false">
      <c r="A3" s="3" t="s">
        <v>64</v>
      </c>
      <c r="B3" s="4" t="n">
        <v>42466</v>
      </c>
      <c r="C3" s="4"/>
      <c r="D3" s="4"/>
      <c r="E3" s="0"/>
      <c r="F3" s="0"/>
      <c r="G3" s="3" t="s">
        <v>5</v>
      </c>
      <c r="H3" s="5" t="n">
        <v>5000</v>
      </c>
      <c r="I3" s="5"/>
      <c r="J3" s="5"/>
      <c r="K3" s="6"/>
      <c r="L3" s="5"/>
      <c r="M3" s="5"/>
      <c r="N3" s="0"/>
      <c r="O3" s="5"/>
      <c r="P3" s="5"/>
      <c r="Q3" s="5" t="n">
        <f aca="false">((($B$2-$A16)-C16+1))</f>
        <v>337</v>
      </c>
      <c r="R3" s="5"/>
      <c r="S3" s="5"/>
      <c r="T3" s="5"/>
      <c r="U3" s="0"/>
      <c r="V3" s="0"/>
      <c r="W3" s="0"/>
      <c r="X3" s="0"/>
      <c r="Y3" s="0"/>
      <c r="Z3" s="0"/>
      <c r="AA3" s="5"/>
      <c r="AB3" s="5"/>
      <c r="AC3" s="5"/>
      <c r="AD3" s="5"/>
      <c r="AE3" s="5"/>
      <c r="AF3" s="5"/>
      <c r="AG3" s="5"/>
      <c r="AH3" s="5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.75" hidden="false" customHeight="false" outlineLevel="0" collapsed="false">
      <c r="A4" s="3" t="s">
        <v>66</v>
      </c>
      <c r="B4" s="4" t="n">
        <v>42830</v>
      </c>
      <c r="C4" s="4"/>
      <c r="D4" s="60"/>
      <c r="E4" s="0"/>
      <c r="F4" s="0"/>
      <c r="G4" s="0"/>
      <c r="H4" s="0"/>
      <c r="I4" s="5"/>
      <c r="J4" s="5"/>
      <c r="K4" s="6"/>
      <c r="L4" s="5"/>
      <c r="M4" s="5"/>
      <c r="N4" s="0"/>
      <c r="O4" s="5"/>
      <c r="P4" s="5"/>
      <c r="Q4" s="5"/>
      <c r="R4" s="5"/>
      <c r="S4" s="5"/>
      <c r="T4" s="5"/>
      <c r="U4" s="0"/>
      <c r="V4" s="0"/>
      <c r="W4" s="0"/>
      <c r="X4" s="0"/>
      <c r="Y4" s="0"/>
      <c r="Z4" s="0"/>
      <c r="AA4" s="5"/>
      <c r="AB4" s="5"/>
      <c r="AC4" s="5"/>
      <c r="AD4" s="5"/>
      <c r="AE4" s="5"/>
      <c r="AF4" s="5"/>
      <c r="AG4" s="5"/>
      <c r="AH4" s="5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s="5" customFormat="true" ht="12.75" hidden="false" customHeight="false" outlineLevel="0" collapsed="false">
      <c r="K5" s="6"/>
      <c r="N5" s="7"/>
      <c r="U5" s="8"/>
      <c r="V5" s="8"/>
      <c r="W5" s="8"/>
      <c r="X5" s="8"/>
      <c r="Y5" s="8"/>
    </row>
    <row r="6" s="17" customFormat="true" ht="51" hidden="false" customHeight="false" outlineLevel="0" collapsed="false">
      <c r="A6" s="9" t="s">
        <v>7</v>
      </c>
      <c r="B6" s="9" t="s">
        <v>50</v>
      </c>
      <c r="C6" s="9" t="s">
        <v>51</v>
      </c>
      <c r="D6" s="9" t="s">
        <v>52</v>
      </c>
      <c r="E6" s="9" t="s">
        <v>8</v>
      </c>
      <c r="F6" s="9" t="s">
        <v>9</v>
      </c>
      <c r="G6" s="9" t="s">
        <v>10</v>
      </c>
      <c r="H6" s="9" t="s">
        <v>53</v>
      </c>
      <c r="I6" s="9" t="s">
        <v>13</v>
      </c>
      <c r="J6" s="10" t="s">
        <v>14</v>
      </c>
      <c r="K6" s="9" t="s">
        <v>15</v>
      </c>
      <c r="L6" s="9" t="s">
        <v>16</v>
      </c>
      <c r="M6" s="9" t="s">
        <v>54</v>
      </c>
      <c r="N6" s="11"/>
      <c r="O6" s="12" t="s">
        <v>17</v>
      </c>
      <c r="P6" s="9" t="s">
        <v>61</v>
      </c>
      <c r="Q6" s="14" t="s">
        <v>55</v>
      </c>
      <c r="R6" s="14" t="s">
        <v>56</v>
      </c>
      <c r="S6" s="15" t="s">
        <v>22</v>
      </c>
      <c r="T6" s="15" t="s">
        <v>24</v>
      </c>
      <c r="U6" s="16" t="s">
        <v>25</v>
      </c>
      <c r="V6" s="16" t="s">
        <v>26</v>
      </c>
      <c r="W6" s="16" t="s">
        <v>27</v>
      </c>
      <c r="X6" s="16" t="s">
        <v>28</v>
      </c>
      <c r="Y6" s="16" t="s">
        <v>29</v>
      </c>
      <c r="Z6" s="15" t="s">
        <v>30</v>
      </c>
      <c r="AA6" s="15" t="s">
        <v>34</v>
      </c>
      <c r="AB6" s="12" t="s">
        <v>35</v>
      </c>
      <c r="AC6" s="15" t="s">
        <v>36</v>
      </c>
      <c r="AD6" s="15" t="s">
        <v>38</v>
      </c>
    </row>
    <row r="7" customFormat="false" ht="15.75" hidden="false" customHeight="false" outlineLevel="0" collapsed="false">
      <c r="A7" s="18" t="n">
        <v>42100</v>
      </c>
      <c r="B7" s="43" t="n">
        <v>42350</v>
      </c>
      <c r="C7" s="42" t="n">
        <v>1</v>
      </c>
      <c r="D7" s="42" t="n">
        <v>5</v>
      </c>
      <c r="E7" s="19" t="n">
        <v>40923</v>
      </c>
      <c r="F7" s="20" t="n">
        <v>14675</v>
      </c>
      <c r="G7" s="20" t="n">
        <v>0</v>
      </c>
      <c r="H7" s="20" t="n">
        <f aca="false">'ADD 15-16 '!Q9</f>
        <v>53</v>
      </c>
      <c r="I7" s="22" t="s">
        <v>40</v>
      </c>
      <c r="J7" s="23" t="n">
        <v>1</v>
      </c>
      <c r="K7" s="22" t="s">
        <v>41</v>
      </c>
      <c r="L7" s="22" t="s">
        <v>42</v>
      </c>
      <c r="M7" s="19" t="n">
        <v>42335</v>
      </c>
      <c r="O7" s="24" t="n">
        <f aca="false">IF(G7&gt;$H$3,$H$3,G7)</f>
        <v>0</v>
      </c>
      <c r="P7" s="25" t="n">
        <v>0.05</v>
      </c>
      <c r="Q7" s="24" t="n">
        <f aca="false">H7/((($B$2-$A7)-C7+1)/(($B$2-$B$1)+1))</f>
        <v>53.1452054794521</v>
      </c>
      <c r="R7" s="24" t="n">
        <f aca="false">Q7*(((B7-A7)-D7+1)/(($B$2-$B$1)+1))</f>
        <v>35.7205479452055</v>
      </c>
      <c r="S7" s="26" t="n">
        <f aca="false">ROUNDUP(R7,0)</f>
        <v>36</v>
      </c>
      <c r="T7" s="26" t="n">
        <v>0</v>
      </c>
      <c r="U7" s="27" t="n">
        <f aca="false">(F7-O7)*$P7</f>
        <v>733.75</v>
      </c>
      <c r="V7" s="27" t="n">
        <f aca="false">ROUNDDOWN(U7,0)</f>
        <v>733</v>
      </c>
      <c r="W7" s="27" t="n">
        <f aca="false">V7*(($A7-$B$1)+($B$2-B7)+D7)/(($B$2-$B$1+1))</f>
        <v>240.327868852459</v>
      </c>
      <c r="X7" s="27" t="n">
        <f aca="false">ROUNDUP(W7,0)</f>
        <v>241</v>
      </c>
      <c r="Y7" s="27" t="n">
        <f aca="false">V7-X7-S7</f>
        <v>456</v>
      </c>
      <c r="Z7" s="26" t="n">
        <f aca="false">IF(Y7&lt;0,0,(ROUNDDOWN(Y7,0)))</f>
        <v>456</v>
      </c>
      <c r="AA7" s="26" t="n">
        <v>0</v>
      </c>
      <c r="AB7" s="24" t="n">
        <f aca="false">($H$1*P7)*((($M7-$A7)-D7+1)/(($B$2-$B$1+1)))</f>
        <v>697.418032786885</v>
      </c>
      <c r="AC7" s="26" t="n">
        <f aca="false">ROUNDDOWN(AB7,0)</f>
        <v>697</v>
      </c>
      <c r="AD7" s="26" t="n">
        <v>0</v>
      </c>
    </row>
    <row r="8" customFormat="false" ht="15.75" hidden="false" customHeight="false" outlineLevel="0" collapsed="false">
      <c r="A8" s="18" t="n">
        <v>42100</v>
      </c>
      <c r="B8" s="18" t="n">
        <v>42319</v>
      </c>
      <c r="C8" s="42" t="n">
        <v>0</v>
      </c>
      <c r="D8" s="42" t="n">
        <v>0</v>
      </c>
      <c r="E8" s="19" t="n">
        <v>40854</v>
      </c>
      <c r="F8" s="20" t="n">
        <v>25446</v>
      </c>
      <c r="G8" s="20" t="n">
        <v>500</v>
      </c>
      <c r="H8" s="20" t="n">
        <f aca="false">'ADD 15-16 '!Q10</f>
        <v>262</v>
      </c>
      <c r="I8" s="22" t="s">
        <v>40</v>
      </c>
      <c r="J8" s="23" t="n">
        <v>55</v>
      </c>
      <c r="K8" s="22" t="s">
        <v>41</v>
      </c>
      <c r="L8" s="22" t="s">
        <v>42</v>
      </c>
      <c r="M8" s="19" t="n">
        <v>42304</v>
      </c>
      <c r="O8" s="24" t="n">
        <f aca="false">IF(G8&gt;$H$3,$H$3,G8)</f>
        <v>500</v>
      </c>
      <c r="P8" s="25" t="n">
        <v>0.09</v>
      </c>
      <c r="Q8" s="24" t="n">
        <f aca="false">H8/((($B$2-$A8)-C8+1)/(($B$2-$B$1)+1))</f>
        <v>262</v>
      </c>
      <c r="R8" s="24" t="n">
        <f aca="false">Q8*(((B8-A8)-D8+1)/(($B$2-$B$1)+1))</f>
        <v>157.486338797814</v>
      </c>
      <c r="S8" s="26" t="n">
        <f aca="false">ROUNDUP(R8,0)</f>
        <v>158</v>
      </c>
      <c r="T8" s="26" t="n">
        <v>0</v>
      </c>
      <c r="U8" s="27" t="n">
        <f aca="false">(F8-O8)*$P8</f>
        <v>2245.14</v>
      </c>
      <c r="V8" s="27" t="n">
        <f aca="false">ROUNDDOWN(U8,0)</f>
        <v>2245</v>
      </c>
      <c r="W8" s="27" t="n">
        <f aca="false">V8*(($A8-$B$1)+($B$2-B8)+D8)/(($B$2-$B$1+1))</f>
        <v>895.546448087432</v>
      </c>
      <c r="X8" s="27" t="n">
        <f aca="false">ROUNDUP(W8,0)</f>
        <v>896</v>
      </c>
      <c r="Y8" s="27" t="n">
        <f aca="false">V8-X8-S8</f>
        <v>1191</v>
      </c>
      <c r="Z8" s="26" t="n">
        <f aca="false">IF(Y8&lt;0,0,(ROUNDDOWN(Y8,0)))</f>
        <v>1191</v>
      </c>
      <c r="AA8" s="26" t="n">
        <v>0</v>
      </c>
      <c r="AB8" s="24" t="n">
        <f aca="false">($H$1*P8)*((($M8-$A8)-D8+1)/(($B$2-$B$1+1)))</f>
        <v>1114.05737704918</v>
      </c>
      <c r="AC8" s="26" t="n">
        <f aca="false">ROUNDDOWN(AB8,0)</f>
        <v>1114</v>
      </c>
      <c r="AD8" s="26" t="n">
        <v>0</v>
      </c>
    </row>
    <row r="9" customFormat="false" ht="15.75" hidden="false" customHeight="false" outlineLevel="0" collapsed="false">
      <c r="A9" s="18" t="n">
        <v>42100</v>
      </c>
      <c r="B9" s="18" t="n">
        <v>42308</v>
      </c>
      <c r="C9" s="44" t="n">
        <v>0</v>
      </c>
      <c r="D9" s="44" t="n">
        <v>0</v>
      </c>
      <c r="E9" s="19" t="n">
        <v>35796</v>
      </c>
      <c r="F9" s="20" t="n">
        <v>33656</v>
      </c>
      <c r="G9" s="20" t="n">
        <v>0</v>
      </c>
      <c r="H9" s="20" t="n">
        <f aca="false">'ADD 15-16 '!Q11</f>
        <v>0</v>
      </c>
      <c r="I9" s="22" t="s">
        <v>40</v>
      </c>
      <c r="J9" s="23" t="n">
        <v>75</v>
      </c>
      <c r="K9" s="22" t="s">
        <v>41</v>
      </c>
      <c r="L9" s="22" t="s">
        <v>42</v>
      </c>
      <c r="M9" s="19" t="n">
        <v>42293</v>
      </c>
      <c r="O9" s="24" t="n">
        <f aca="false">IF(G9&gt;$H$3,$H$3,G9)</f>
        <v>0</v>
      </c>
      <c r="P9" s="25" t="n">
        <v>0.09</v>
      </c>
      <c r="Q9" s="24" t="n">
        <f aca="false">H9/((($B$2-$A9)-C9+1)/(($B$2-$B$1)+1))</f>
        <v>0</v>
      </c>
      <c r="R9" s="24" t="n">
        <f aca="false">Q9*(((B9-A9)-D9+1)/(($B$2-$B$1)+1))</f>
        <v>0</v>
      </c>
      <c r="S9" s="26" t="n">
        <f aca="false">ROUNDUP(R9,0)</f>
        <v>0</v>
      </c>
      <c r="T9" s="26" t="n">
        <v>0</v>
      </c>
      <c r="U9" s="27" t="n">
        <f aca="false">(F9-O9)*$P9</f>
        <v>3029.04</v>
      </c>
      <c r="V9" s="27" t="n">
        <f aca="false">ROUNDDOWN(U9,0)</f>
        <v>3029</v>
      </c>
      <c r="W9" s="27" t="n">
        <f aca="false">V9*(($A9-$B$1)+($B$2-B9)+D9)/(($B$2-$B$1+1))</f>
        <v>1299.32513661202</v>
      </c>
      <c r="X9" s="27" t="n">
        <f aca="false">ROUNDUP(W9,0)</f>
        <v>1300</v>
      </c>
      <c r="Y9" s="27" t="n">
        <f aca="false">V9-X9-S9</f>
        <v>1729</v>
      </c>
      <c r="Z9" s="26" t="n">
        <f aca="false">IF(Y9&lt;0,0,(ROUNDDOWN(Y9,0)))</f>
        <v>1729</v>
      </c>
      <c r="AA9" s="26" t="n">
        <v>0</v>
      </c>
      <c r="AB9" s="24" t="n">
        <f aca="false">($H$1*P9)*((($M9-$A9)-D9+1)/(($B$2-$B$1+1)))</f>
        <v>1054.27868852459</v>
      </c>
      <c r="AC9" s="26" t="n">
        <f aca="false">ROUNDDOWN(AB9,0)</f>
        <v>1054</v>
      </c>
      <c r="AD9" s="26" t="n">
        <v>0</v>
      </c>
    </row>
    <row r="10" customFormat="false" ht="15.75" hidden="false" customHeight="false" outlineLevel="0" collapsed="false">
      <c r="A10" s="18" t="n">
        <v>42100</v>
      </c>
      <c r="B10" s="43" t="n">
        <v>42384</v>
      </c>
      <c r="C10" s="42" t="n">
        <v>0</v>
      </c>
      <c r="D10" s="42" t="n">
        <v>0</v>
      </c>
      <c r="E10" s="28" t="n">
        <v>35797</v>
      </c>
      <c r="F10" s="20" t="n">
        <v>71222</v>
      </c>
      <c r="G10" s="20" t="n">
        <v>0</v>
      </c>
      <c r="H10" s="20" t="n">
        <f aca="false">'ADD 15-16 '!Q12</f>
        <v>0</v>
      </c>
      <c r="I10" s="22" t="s">
        <v>40</v>
      </c>
      <c r="J10" s="23" t="n">
        <v>76</v>
      </c>
      <c r="K10" s="22" t="s">
        <v>41</v>
      </c>
      <c r="L10" s="22" t="s">
        <v>42</v>
      </c>
      <c r="M10" s="19" t="n">
        <v>42369</v>
      </c>
      <c r="O10" s="24" t="n">
        <f aca="false">IF(G10&gt;$H$3,$H$3,G10)</f>
        <v>0</v>
      </c>
      <c r="P10" s="25" t="n">
        <v>0.13</v>
      </c>
      <c r="Q10" s="24" t="n">
        <f aca="false">H10/((($B$2-$A10)-C10+1)/(($B$2-$B$1)+1))</f>
        <v>0</v>
      </c>
      <c r="R10" s="24" t="n">
        <f aca="false">Q10*(((B10-A10)-D10+1)/(($B$2-$B$1)+1))</f>
        <v>0</v>
      </c>
      <c r="S10" s="26" t="n">
        <f aca="false">ROUNDUP(R10,0)</f>
        <v>0</v>
      </c>
      <c r="T10" s="26" t="n">
        <v>0</v>
      </c>
      <c r="U10" s="27" t="n">
        <f aca="false">(F10-O10)*$P10</f>
        <v>9258.86</v>
      </c>
      <c r="V10" s="27" t="n">
        <f aca="false">ROUNDDOWN(U10,0)</f>
        <v>9258</v>
      </c>
      <c r="W10" s="27" t="n">
        <f aca="false">V10*(($A10-$B$1)+($B$2-B10)+D10)/(($B$2-$B$1+1))</f>
        <v>2048.90163934426</v>
      </c>
      <c r="X10" s="27" t="n">
        <f aca="false">ROUNDUP(W10,0)</f>
        <v>2049</v>
      </c>
      <c r="Y10" s="27" t="n">
        <f aca="false">V10-X10-S10</f>
        <v>7209</v>
      </c>
      <c r="Z10" s="26" t="n">
        <f aca="false">IF(Y10&lt;0,0,(ROUNDDOWN(Y10,0)))</f>
        <v>7209</v>
      </c>
      <c r="AA10" s="26" t="n">
        <v>0</v>
      </c>
      <c r="AB10" s="24" t="n">
        <f aca="false">($H$1*P10)*((($M10-$A10)-D10+1)/(($B$2-$B$1+1)))</f>
        <v>2119.4262295082</v>
      </c>
      <c r="AC10" s="26" t="n">
        <f aca="false">ROUNDDOWN(AB10,0)</f>
        <v>2119</v>
      </c>
      <c r="AD10" s="26" t="n">
        <v>0</v>
      </c>
    </row>
    <row r="11" customFormat="false" ht="15.75" hidden="false" customHeight="false" outlineLevel="0" collapsed="false">
      <c r="A11" s="18" t="n">
        <v>42253</v>
      </c>
      <c r="B11" s="18" t="n">
        <v>42434</v>
      </c>
      <c r="C11" s="42" t="n">
        <v>0</v>
      </c>
      <c r="D11" s="42" t="n">
        <v>0</v>
      </c>
      <c r="E11" s="28" t="n">
        <v>36161</v>
      </c>
      <c r="F11" s="20" t="n">
        <v>15872</v>
      </c>
      <c r="G11" s="20" t="n">
        <v>0</v>
      </c>
      <c r="H11" s="20" t="n">
        <f aca="false">'ADD 15-16 '!Q13</f>
        <v>457</v>
      </c>
      <c r="I11" s="22" t="s">
        <v>40</v>
      </c>
      <c r="J11" s="23" t="n">
        <v>82</v>
      </c>
      <c r="K11" s="22" t="s">
        <v>41</v>
      </c>
      <c r="L11" s="22" t="s">
        <v>42</v>
      </c>
      <c r="M11" s="19" t="n">
        <v>42418</v>
      </c>
      <c r="O11" s="24" t="n">
        <f aca="false">IF(G11&gt;$H$3,$H$3,G11)</f>
        <v>0</v>
      </c>
      <c r="P11" s="37" t="n">
        <v>0.13</v>
      </c>
      <c r="Q11" s="24" t="n">
        <f aca="false">H11/((($B$2-$A11)-C11+1)/(($B$2-$B$1)+1))</f>
        <v>785.267605633803</v>
      </c>
      <c r="R11" s="24" t="n">
        <f aca="false">Q11*(((B11-A11)-D11+1)/(($B$2-$B$1)+1))</f>
        <v>390.488262910798</v>
      </c>
      <c r="S11" s="26" t="n">
        <f aca="false">ROUNDUP(R11,0)</f>
        <v>391</v>
      </c>
      <c r="T11" s="26" t="n">
        <v>0</v>
      </c>
      <c r="U11" s="27" t="n">
        <f aca="false">(F11-O11)*$P11</f>
        <v>2063.36</v>
      </c>
      <c r="V11" s="27" t="n">
        <f aca="false">ROUNDDOWN(U11,0)</f>
        <v>2063</v>
      </c>
      <c r="W11" s="27" t="n">
        <f aca="false">V11*(($A11-$B$1)+($B$2-B11)+D11)/(($B$2-$B$1+1))</f>
        <v>1037.13661202186</v>
      </c>
      <c r="X11" s="27" t="n">
        <f aca="false">ROUNDUP(W11,0)</f>
        <v>1038</v>
      </c>
      <c r="Y11" s="27" t="n">
        <f aca="false">V11-X11-S11</f>
        <v>634</v>
      </c>
      <c r="Z11" s="26" t="n">
        <f aca="false">IF(Y11&lt;0,0,(ROUNDDOWN(Y11,0)))</f>
        <v>634</v>
      </c>
      <c r="AA11" s="26" t="n">
        <v>0</v>
      </c>
      <c r="AB11" s="24" t="n">
        <f aca="false">($H$1*P11)*((($M11-$A11)-D11+1)/(($B$2-$B$1+1)))</f>
        <v>1303.05464480874</v>
      </c>
      <c r="AC11" s="26" t="n">
        <f aca="false">ROUNDDOWN(AB11,0)</f>
        <v>1303</v>
      </c>
      <c r="AD11" s="26" t="n">
        <v>0</v>
      </c>
    </row>
    <row r="12" customFormat="false" ht="15.75" hidden="false" customHeight="false" outlineLevel="0" collapsed="false">
      <c r="A12" s="18" t="n">
        <v>42217</v>
      </c>
      <c r="B12" s="18" t="n">
        <v>42429</v>
      </c>
      <c r="C12" s="44" t="n">
        <v>0</v>
      </c>
      <c r="D12" s="44" t="n">
        <v>0</v>
      </c>
      <c r="E12" s="19" t="n">
        <v>40923</v>
      </c>
      <c r="F12" s="20" t="n">
        <v>34987</v>
      </c>
      <c r="G12" s="20" t="n">
        <v>0</v>
      </c>
      <c r="H12" s="20" t="n">
        <f aca="false">'ADD 15-16 '!Q14</f>
        <v>143</v>
      </c>
      <c r="I12" s="22" t="s">
        <v>40</v>
      </c>
      <c r="J12" s="23" t="n">
        <v>94</v>
      </c>
      <c r="K12" s="22" t="s">
        <v>41</v>
      </c>
      <c r="L12" s="22" t="s">
        <v>42</v>
      </c>
      <c r="M12" s="19" t="n">
        <v>42404</v>
      </c>
      <c r="O12" s="24" t="n">
        <f aca="false">IF(G12&gt;$H$3,$H$3,G12)</f>
        <v>0</v>
      </c>
      <c r="P12" s="25" t="n">
        <v>0.13</v>
      </c>
      <c r="Q12" s="24" t="n">
        <f aca="false">H12/((($B$2-$A12)-C12+1)/(($B$2-$B$1)+1))</f>
        <v>210.192771084337</v>
      </c>
      <c r="R12" s="24" t="n">
        <f aca="false">Q12*(((B12-A12)-D12+1)/(($B$2-$B$1)+1))</f>
        <v>122.325301204819</v>
      </c>
      <c r="S12" s="26" t="n">
        <f aca="false">ROUNDUP(R12,0)</f>
        <v>123</v>
      </c>
      <c r="T12" s="26" t="n">
        <v>0</v>
      </c>
      <c r="U12" s="27" t="n">
        <f aca="false">(F12-O12)*$P12</f>
        <v>4548.31</v>
      </c>
      <c r="V12" s="27" t="n">
        <f aca="false">ROUNDDOWN(U12,0)</f>
        <v>4548</v>
      </c>
      <c r="W12" s="27" t="n">
        <f aca="false">V12*(($A12-$B$1)+($B$2-B12)+D12)/(($B$2-$B$1+1))</f>
        <v>1901.2131147541</v>
      </c>
      <c r="X12" s="27" t="n">
        <f aca="false">ROUNDUP(W12,0)</f>
        <v>1902</v>
      </c>
      <c r="Y12" s="27" t="n">
        <f aca="false">V12-X12-S12</f>
        <v>2523</v>
      </c>
      <c r="Z12" s="26" t="n">
        <f aca="false">IF(Y12&lt;0,0,(ROUNDDOWN(Y12,0)))</f>
        <v>2523</v>
      </c>
      <c r="AA12" s="26" t="n">
        <v>0</v>
      </c>
      <c r="AB12" s="24" t="n">
        <f aca="false">($H$1*P12)*((($M12-$A12)-D12+1)/(($B$2-$B$1+1)))</f>
        <v>1475.74863387978</v>
      </c>
      <c r="AC12" s="26" t="n">
        <f aca="false">ROUNDDOWN(AB12,0)</f>
        <v>1475</v>
      </c>
      <c r="AD12" s="26" t="n">
        <v>0</v>
      </c>
    </row>
    <row r="13" customFormat="false" ht="15.75" hidden="false" customHeight="false" outlineLevel="0" collapsed="false">
      <c r="A13" s="18" t="n">
        <v>42186</v>
      </c>
      <c r="B13" s="43" t="n">
        <v>42461</v>
      </c>
      <c r="C13" s="42" t="n">
        <v>0</v>
      </c>
      <c r="D13" s="42" t="n">
        <v>0</v>
      </c>
      <c r="E13" s="19" t="n">
        <v>40854</v>
      </c>
      <c r="F13" s="20" t="n">
        <v>18465</v>
      </c>
      <c r="G13" s="20" t="n">
        <v>0</v>
      </c>
      <c r="H13" s="20" t="n">
        <f aca="false">'ADD 15-16 '!Q15</f>
        <v>240</v>
      </c>
      <c r="I13" s="22" t="s">
        <v>40</v>
      </c>
      <c r="J13" s="23" t="n">
        <v>95</v>
      </c>
      <c r="K13" s="22" t="s">
        <v>41</v>
      </c>
      <c r="L13" s="22" t="s">
        <v>42</v>
      </c>
      <c r="M13" s="19" t="n">
        <v>42446</v>
      </c>
      <c r="O13" s="24" t="n">
        <f aca="false">IF(G13&gt;$H$3,$H$3,G13)</f>
        <v>0</v>
      </c>
      <c r="P13" s="25" t="n">
        <v>0.14</v>
      </c>
      <c r="Q13" s="24" t="n">
        <f aca="false">H13/((($B$2-$A13)-C13+1)/(($B$2-$B$1)+1))</f>
        <v>313.714285714286</v>
      </c>
      <c r="R13" s="24" t="n">
        <f aca="false">Q13*(((B13-A13)-D13+1)/(($B$2-$B$1)+1))</f>
        <v>236.571428571429</v>
      </c>
      <c r="S13" s="26" t="n">
        <f aca="false">ROUNDUP(R13,0)</f>
        <v>237</v>
      </c>
      <c r="T13" s="26" t="n">
        <v>0</v>
      </c>
      <c r="U13" s="27" t="n">
        <f aca="false">(F13-O13)*$P13</f>
        <v>2585.1</v>
      </c>
      <c r="V13" s="27" t="n">
        <f aca="false">ROUNDDOWN(U13,0)</f>
        <v>2585</v>
      </c>
      <c r="W13" s="27" t="n">
        <f aca="false">V13*(($A13-$B$1)+($B$2-B13)+D13)/(($B$2-$B$1+1))</f>
        <v>635.655737704918</v>
      </c>
      <c r="X13" s="27" t="n">
        <f aca="false">ROUNDUP(W13,0)</f>
        <v>636</v>
      </c>
      <c r="Y13" s="27" t="n">
        <f aca="false">V13-X13-S13</f>
        <v>1712</v>
      </c>
      <c r="Z13" s="26" t="n">
        <f aca="false">IF(Y13&lt;0,0,(ROUNDDOWN(Y13,0)))</f>
        <v>1712</v>
      </c>
      <c r="AA13" s="26" t="n">
        <v>0</v>
      </c>
      <c r="AB13" s="24" t="n">
        <f aca="false">($H$1*P13)*((($M13-$A13)-D13+1)/(($B$2-$B$1+1)))</f>
        <v>2206.37704918033</v>
      </c>
      <c r="AC13" s="26" t="n">
        <f aca="false">ROUNDDOWN(AB13,0)</f>
        <v>2206</v>
      </c>
      <c r="AD13" s="26" t="n">
        <v>0</v>
      </c>
    </row>
    <row r="14" customFormat="false" ht="15.75" hidden="false" customHeight="false" outlineLevel="0" collapsed="false">
      <c r="A14" s="18" t="n">
        <v>42294</v>
      </c>
      <c r="B14" s="18" t="n">
        <v>42350</v>
      </c>
      <c r="C14" s="42" t="n">
        <v>0</v>
      </c>
      <c r="D14" s="42" t="n">
        <v>0</v>
      </c>
      <c r="E14" s="19" t="n">
        <v>35796</v>
      </c>
      <c r="F14" s="20" t="n">
        <v>85674</v>
      </c>
      <c r="G14" s="20" t="n">
        <v>0</v>
      </c>
      <c r="H14" s="20" t="n">
        <f aca="false">'ADD 15-16 '!Q16</f>
        <v>197</v>
      </c>
      <c r="I14" s="22" t="s">
        <v>40</v>
      </c>
      <c r="J14" s="23" t="n">
        <v>100</v>
      </c>
      <c r="K14" s="22" t="s">
        <v>41</v>
      </c>
      <c r="L14" s="22" t="s">
        <v>42</v>
      </c>
      <c r="M14" s="19" t="n">
        <v>42335</v>
      </c>
      <c r="O14" s="24" t="n">
        <f aca="false">IF(G14&gt;$H$3,$H$3,G14)</f>
        <v>0</v>
      </c>
      <c r="P14" s="25" t="n">
        <v>0.15</v>
      </c>
      <c r="Q14" s="24" t="n">
        <f aca="false">H14/((($B$2-$A14)-C14+1)/(($B$2-$B$1)+1))</f>
        <v>419.197674418605</v>
      </c>
      <c r="R14" s="24" t="n">
        <f aca="false">Q14*(((B14-A14)-D14+1)/(($B$2-$B$1)+1))</f>
        <v>65.2848837209302</v>
      </c>
      <c r="S14" s="26" t="n">
        <f aca="false">ROUNDUP(R14,0)</f>
        <v>66</v>
      </c>
      <c r="T14" s="26" t="n">
        <v>0</v>
      </c>
      <c r="U14" s="27" t="n">
        <f aca="false">(F14-O14)*$P14</f>
        <v>12851.1</v>
      </c>
      <c r="V14" s="27" t="n">
        <f aca="false">ROUNDDOWN(U14,0)</f>
        <v>12851</v>
      </c>
      <c r="W14" s="27" t="n">
        <f aca="false">V14*(($A14-$B$1)+($B$2-B14)+D14)/(($B$2-$B$1+1))</f>
        <v>10849.6147540984</v>
      </c>
      <c r="X14" s="27" t="n">
        <f aca="false">ROUNDUP(W14,0)</f>
        <v>10850</v>
      </c>
      <c r="Y14" s="27" t="n">
        <f aca="false">V14-X14-S14</f>
        <v>1935</v>
      </c>
      <c r="Z14" s="26" t="n">
        <f aca="false">IF(Y14&lt;0,0,(ROUNDDOWN(Y14,0)))</f>
        <v>1935</v>
      </c>
      <c r="AA14" s="26" t="n">
        <v>0</v>
      </c>
      <c r="AB14" s="24" t="n">
        <f aca="false">($H$1*P14)*((($M14-$A14)-D14+1)/(($B$2-$B$1+1)))</f>
        <v>380.409836065574</v>
      </c>
      <c r="AC14" s="26" t="n">
        <f aca="false">ROUNDDOWN(AB14,0)</f>
        <v>380</v>
      </c>
      <c r="AD14" s="26" t="n">
        <v>0</v>
      </c>
    </row>
    <row r="15" customFormat="false" ht="15.75" hidden="false" customHeight="false" outlineLevel="0" collapsed="false">
      <c r="A15" s="18" t="n">
        <v>42319</v>
      </c>
      <c r="B15" s="18" t="n">
        <v>42370</v>
      </c>
      <c r="C15" s="44" t="n">
        <v>0</v>
      </c>
      <c r="D15" s="44" t="n">
        <v>0</v>
      </c>
      <c r="E15" s="28" t="n">
        <v>35797</v>
      </c>
      <c r="F15" s="20" t="n">
        <v>63546</v>
      </c>
      <c r="G15" s="20" t="n">
        <v>0</v>
      </c>
      <c r="H15" s="20" t="n">
        <f aca="false">'ADD 15-16 '!Q17</f>
        <v>210</v>
      </c>
      <c r="I15" s="22" t="s">
        <v>40</v>
      </c>
      <c r="J15" s="23" t="n">
        <v>105</v>
      </c>
      <c r="K15" s="22" t="s">
        <v>41</v>
      </c>
      <c r="L15" s="22" t="s">
        <v>42</v>
      </c>
      <c r="M15" s="19" t="n">
        <v>42355</v>
      </c>
      <c r="O15" s="24" t="n">
        <f aca="false">IF(G15&gt;$H$3,$H$3,G15)</f>
        <v>0</v>
      </c>
      <c r="P15" s="25" t="n">
        <v>0.16</v>
      </c>
      <c r="Q15" s="24" t="n">
        <f aca="false">H15/((($B$2-$A15)-C15+1)/(($B$2-$B$1)+1))</f>
        <v>522.857142857143</v>
      </c>
      <c r="R15" s="24" t="n">
        <f aca="false">Q15*(((B15-A15)-D15+1)/(($B$2-$B$1)+1))</f>
        <v>74.2857142857143</v>
      </c>
      <c r="S15" s="26" t="n">
        <f aca="false">ROUNDUP(R15,0)</f>
        <v>75</v>
      </c>
      <c r="T15" s="26" t="n">
        <v>0</v>
      </c>
      <c r="U15" s="27" t="n">
        <f aca="false">(F15-O15)*$P15</f>
        <v>10167.36</v>
      </c>
      <c r="V15" s="27" t="n">
        <f aca="false">ROUNDDOWN(U15,0)</f>
        <v>10167</v>
      </c>
      <c r="W15" s="27" t="n">
        <f aca="false">V15*(($A15-$B$1)+($B$2-B15)+D15)/(($B$2-$B$1+1))</f>
        <v>8722.50819672131</v>
      </c>
      <c r="X15" s="27" t="n">
        <f aca="false">ROUNDUP(W15,0)</f>
        <v>8723</v>
      </c>
      <c r="Y15" s="27" t="n">
        <f aca="false">V15-X15-S15</f>
        <v>1369</v>
      </c>
      <c r="Z15" s="26" t="n">
        <f aca="false">IF(Y15&lt;0,0,(ROUNDDOWN(Y15,0)))</f>
        <v>1369</v>
      </c>
      <c r="AA15" s="26" t="n">
        <v>0</v>
      </c>
      <c r="AB15" s="24" t="n">
        <f aca="false">($H$1*P15)*((($M15-$A15)-D15+1)/(($B$2-$B$1+1)))</f>
        <v>357.464480874317</v>
      </c>
      <c r="AC15" s="26" t="n">
        <f aca="false">ROUNDDOWN(AB15,0)</f>
        <v>357</v>
      </c>
      <c r="AD15" s="26" t="n">
        <v>0</v>
      </c>
    </row>
    <row r="16" customFormat="false" ht="15.75" hidden="false" customHeight="false" outlineLevel="0" collapsed="false">
      <c r="A16" s="18" t="n">
        <v>42126</v>
      </c>
      <c r="B16" s="43" t="n">
        <v>42308</v>
      </c>
      <c r="C16" s="42" t="n">
        <v>3</v>
      </c>
      <c r="D16" s="42" t="n">
        <v>3</v>
      </c>
      <c r="E16" s="28" t="n">
        <v>36161</v>
      </c>
      <c r="F16" s="20" t="n">
        <v>28000</v>
      </c>
      <c r="G16" s="20" t="n">
        <v>0</v>
      </c>
      <c r="H16" s="20" t="n">
        <f aca="false">'ADD 15-16 '!Q18</f>
        <v>1458</v>
      </c>
      <c r="I16" s="22" t="s">
        <v>40</v>
      </c>
      <c r="J16" s="23" t="n">
        <v>110</v>
      </c>
      <c r="K16" s="22" t="s">
        <v>41</v>
      </c>
      <c r="L16" s="22" t="s">
        <v>42</v>
      </c>
      <c r="M16" s="19" t="n">
        <v>42293</v>
      </c>
      <c r="O16" s="24" t="n">
        <f aca="false">IF(G16&gt;$H$3,$H$3,G16)</f>
        <v>0</v>
      </c>
      <c r="P16" s="25" t="n">
        <v>0.17</v>
      </c>
      <c r="Q16" s="24" t="n">
        <f aca="false">H16/((($B$2-$A16)-C16+1)/(($B$2-$B$1)+1))</f>
        <v>1583.46587537092</v>
      </c>
      <c r="R16" s="24" t="n">
        <f aca="false">Q16*(((B16-A16)-D16+1)/(($B$2-$B$1)+1))</f>
        <v>778.753709198813</v>
      </c>
      <c r="S16" s="26" t="n">
        <f aca="false">ROUNDUP(R16,0)</f>
        <v>779</v>
      </c>
      <c r="T16" s="26" t="n">
        <v>0</v>
      </c>
      <c r="U16" s="27" t="n">
        <f aca="false">(F16-O16)*$P16</f>
        <v>4760</v>
      </c>
      <c r="V16" s="27" t="n">
        <f aca="false">ROUNDDOWN(U16,0)</f>
        <v>4760</v>
      </c>
      <c r="W16" s="27" t="n">
        <f aca="false">V16*(($A16-$B$1)+($B$2-B16)+D16)/(($B$2-$B$1+1))</f>
        <v>2419.01639344262</v>
      </c>
      <c r="X16" s="27" t="n">
        <f aca="false">ROUNDUP(W16,0)</f>
        <v>2420</v>
      </c>
      <c r="Y16" s="27" t="n">
        <f aca="false">V16-X16-S16</f>
        <v>1561</v>
      </c>
      <c r="Z16" s="26" t="n">
        <f aca="false">IF(Y16&lt;0,0,(ROUNDDOWN(Y16,0)))</f>
        <v>1561</v>
      </c>
      <c r="AA16" s="26" t="n">
        <v>0</v>
      </c>
      <c r="AB16" s="24" t="n">
        <f aca="false">($H$1*P16)*((($M16-$A16)-D16+1)/(($B$2-$B$1+1)))</f>
        <v>1693.72950819672</v>
      </c>
      <c r="AC16" s="26" t="n">
        <f aca="false">ROUNDDOWN(AB16,0)</f>
        <v>1693</v>
      </c>
      <c r="AD16" s="26" t="n">
        <v>0</v>
      </c>
    </row>
    <row r="17" customFormat="false" ht="15.75" hidden="false" customHeight="false" outlineLevel="0" collapsed="false">
      <c r="A17" s="18" t="n">
        <v>42158</v>
      </c>
      <c r="B17" s="18" t="n">
        <v>42384</v>
      </c>
      <c r="C17" s="42" t="n">
        <v>0</v>
      </c>
      <c r="D17" s="42" t="n">
        <v>0</v>
      </c>
      <c r="E17" s="19" t="n">
        <v>40923</v>
      </c>
      <c r="F17" s="20" t="n">
        <v>22847</v>
      </c>
      <c r="G17" s="20" t="n">
        <v>0</v>
      </c>
      <c r="H17" s="20" t="n">
        <f aca="false">'ADD 15-16 '!Q19</f>
        <v>3520</v>
      </c>
      <c r="I17" s="22" t="s">
        <v>40</v>
      </c>
      <c r="J17" s="23" t="n">
        <v>115</v>
      </c>
      <c r="K17" s="22" t="s">
        <v>41</v>
      </c>
      <c r="L17" s="22" t="s">
        <v>42</v>
      </c>
      <c r="M17" s="19" t="n">
        <v>42369</v>
      </c>
      <c r="O17" s="24" t="n">
        <f aca="false">IF(G17&gt;$H$3,$H$3,G17)</f>
        <v>0</v>
      </c>
      <c r="P17" s="25" t="n">
        <v>0.18</v>
      </c>
      <c r="Q17" s="24" t="n">
        <f aca="false">H17/((($B$2-$A17)-C17+1)/(($B$2-$B$1)+1))</f>
        <v>4182.85714285714</v>
      </c>
      <c r="R17" s="24" t="n">
        <f aca="false">Q17*(((B17-A17)-D17+1)/(($B$2-$B$1)+1))</f>
        <v>2594.28571428571</v>
      </c>
      <c r="S17" s="26" t="n">
        <f aca="false">ROUNDUP(R17,0)</f>
        <v>2595</v>
      </c>
      <c r="T17" s="26" t="n">
        <v>0</v>
      </c>
      <c r="U17" s="27" t="n">
        <f aca="false">(F17-O17)*$P17</f>
        <v>4112.46</v>
      </c>
      <c r="V17" s="27" t="n">
        <f aca="false">ROUNDDOWN(U17,0)</f>
        <v>4112</v>
      </c>
      <c r="W17" s="27" t="n">
        <f aca="false">V17*(($A17-$B$1)+($B$2-B17)+D17)/(($B$2-$B$1+1))</f>
        <v>1561.66120218579</v>
      </c>
      <c r="X17" s="27" t="n">
        <f aca="false">ROUNDUP(W17,0)</f>
        <v>1562</v>
      </c>
      <c r="Y17" s="27" t="n">
        <f aca="false">V17-X17-S17</f>
        <v>-45</v>
      </c>
      <c r="Z17" s="26" t="n">
        <f aca="false">IF(Y17&lt;0,0,(ROUNDDOWN(Y17,0)))</f>
        <v>0</v>
      </c>
      <c r="AA17" s="26" t="n">
        <v>0</v>
      </c>
      <c r="AB17" s="24" t="n">
        <f aca="false">($H$1*P17)*((($M17-$A17)-D17+1)/(($B$2-$B$1+1)))</f>
        <v>2304.19672131148</v>
      </c>
      <c r="AC17" s="26" t="n">
        <f aca="false">ROUNDDOWN(AB17,0)</f>
        <v>2304</v>
      </c>
      <c r="AD17" s="26" t="n">
        <v>0</v>
      </c>
    </row>
    <row r="18" customFormat="false" ht="15.75" hidden="false" customHeight="false" outlineLevel="0" collapsed="false">
      <c r="A18" s="18" t="n">
        <v>42189</v>
      </c>
      <c r="B18" s="18" t="n">
        <v>42434</v>
      </c>
      <c r="C18" s="44" t="n">
        <v>0</v>
      </c>
      <c r="D18" s="44" t="n">
        <v>0</v>
      </c>
      <c r="E18" s="19" t="n">
        <v>40854</v>
      </c>
      <c r="F18" s="20" t="n">
        <v>25000</v>
      </c>
      <c r="G18" s="20" t="n">
        <v>0</v>
      </c>
      <c r="H18" s="20" t="n">
        <f aca="false">'ADD 15-16 '!Q20</f>
        <v>3483</v>
      </c>
      <c r="I18" s="22" t="s">
        <v>40</v>
      </c>
      <c r="J18" s="23" t="n">
        <v>120</v>
      </c>
      <c r="K18" s="22" t="s">
        <v>41</v>
      </c>
      <c r="L18" s="22" t="s">
        <v>42</v>
      </c>
      <c r="M18" s="19" t="n">
        <v>42418</v>
      </c>
      <c r="O18" s="24" t="n">
        <f aca="false">IF(G18&gt;$H$3,$H$3,G18)</f>
        <v>0</v>
      </c>
      <c r="P18" s="25" t="n">
        <v>0.19</v>
      </c>
      <c r="Q18" s="24" t="n">
        <f aca="false">H18/((($B$2-$A18)-C18+1)/(($B$2-$B$1)+1))</f>
        <v>4602.08664259928</v>
      </c>
      <c r="R18" s="24" t="n">
        <f aca="false">Q18*(((B18-A18)-D18+1)/(($B$2-$B$1)+1))</f>
        <v>3093.20577617329</v>
      </c>
      <c r="S18" s="26" t="n">
        <f aca="false">ROUNDUP(R18,0)</f>
        <v>3094</v>
      </c>
      <c r="T18" s="26" t="n">
        <v>0</v>
      </c>
      <c r="U18" s="27" t="n">
        <f aca="false">(F18-O18)*$P18</f>
        <v>4750</v>
      </c>
      <c r="V18" s="27" t="n">
        <f aca="false">ROUNDDOWN(U18,0)</f>
        <v>4750</v>
      </c>
      <c r="W18" s="27" t="n">
        <f aca="false">V18*(($A18-$B$1)+($B$2-B18)+D18)/(($B$2-$B$1+1))</f>
        <v>1557.37704918033</v>
      </c>
      <c r="X18" s="27" t="n">
        <f aca="false">ROUNDUP(W18,0)</f>
        <v>1558</v>
      </c>
      <c r="Y18" s="27" t="n">
        <f aca="false">V18-X18-S18</f>
        <v>98</v>
      </c>
      <c r="Z18" s="26" t="n">
        <f aca="false">IF(Y18&lt;0,0,(ROUNDDOWN(Y18,0)))</f>
        <v>98</v>
      </c>
      <c r="AA18" s="26" t="n">
        <v>0</v>
      </c>
      <c r="AB18" s="24" t="n">
        <f aca="false">($H$1*P18)*((($M18-$A18)-D18+1)/(($B$2-$B$1+1)))</f>
        <v>2638.71584699454</v>
      </c>
      <c r="AC18" s="26" t="n">
        <f aca="false">ROUNDDOWN(AB18,0)</f>
        <v>2638</v>
      </c>
      <c r="AD18" s="26" t="n">
        <v>0</v>
      </c>
    </row>
    <row r="19" customFormat="false" ht="15.75" hidden="false" customHeight="false" outlineLevel="0" collapsed="false">
      <c r="A19" s="18" t="n">
        <v>42221</v>
      </c>
      <c r="B19" s="43" t="n">
        <v>42384</v>
      </c>
      <c r="C19" s="42" t="n">
        <v>0</v>
      </c>
      <c r="D19" s="42" t="n">
        <v>0</v>
      </c>
      <c r="E19" s="19" t="n">
        <v>35796</v>
      </c>
      <c r="F19" s="20" t="n">
        <v>51423</v>
      </c>
      <c r="G19" s="20" t="n">
        <v>0</v>
      </c>
      <c r="H19" s="20" t="n">
        <f aca="false">'ADD 15-16 '!Q21</f>
        <v>210</v>
      </c>
      <c r="I19" s="22" t="s">
        <v>40</v>
      </c>
      <c r="J19" s="23" t="n">
        <v>125</v>
      </c>
      <c r="K19" s="22" t="s">
        <v>41</v>
      </c>
      <c r="L19" s="22" t="s">
        <v>42</v>
      </c>
      <c r="M19" s="19" t="n">
        <v>42369</v>
      </c>
      <c r="O19" s="24" t="n">
        <f aca="false">IF(G19&gt;$H$3,$H$3,G19)</f>
        <v>0</v>
      </c>
      <c r="P19" s="25" t="n">
        <v>0.2</v>
      </c>
      <c r="Q19" s="24" t="n">
        <f aca="false">H19/((($B$2-$A19)-C19+1)/(($B$2-$B$1)+1))</f>
        <v>313.714285714286</v>
      </c>
      <c r="R19" s="24" t="n">
        <f aca="false">Q19*(((B19-A19)-D19+1)/(($B$2-$B$1)+1))</f>
        <v>140.571428571429</v>
      </c>
      <c r="S19" s="26" t="n">
        <f aca="false">ROUNDUP(R19,0)</f>
        <v>141</v>
      </c>
      <c r="T19" s="26" t="n">
        <v>0</v>
      </c>
      <c r="U19" s="27" t="n">
        <f aca="false">(F19-O19)*$P19</f>
        <v>10284.6</v>
      </c>
      <c r="V19" s="27" t="n">
        <f aca="false">ROUNDDOWN(U19,0)</f>
        <v>10284</v>
      </c>
      <c r="W19" s="27" t="n">
        <f aca="false">V19*(($A19-$B$1)+($B$2-B19)+D19)/(($B$2-$B$1+1))</f>
        <v>5675.86885245902</v>
      </c>
      <c r="X19" s="27" t="n">
        <f aca="false">ROUNDUP(W19,0)</f>
        <v>5676</v>
      </c>
      <c r="Y19" s="27" t="n">
        <f aca="false">V19-X19-S19</f>
        <v>4467</v>
      </c>
      <c r="Z19" s="26" t="n">
        <f aca="false">IF(Y19&lt;0,0,(ROUNDDOWN(Y19,0)))</f>
        <v>4467</v>
      </c>
      <c r="AA19" s="26" t="n">
        <v>0</v>
      </c>
      <c r="AB19" s="24" t="n">
        <f aca="false">($H$1*P19)*((($M19-$A19)-D19+1)/(($B$2-$B$1+1)))</f>
        <v>1799.39890710383</v>
      </c>
      <c r="AC19" s="26" t="n">
        <f aca="false">ROUNDDOWN(AB19,0)</f>
        <v>1799</v>
      </c>
      <c r="AD19" s="26" t="n">
        <v>0</v>
      </c>
    </row>
    <row r="20" customFormat="false" ht="15.75" hidden="false" customHeight="false" outlineLevel="0" collapsed="false">
      <c r="A20" s="18" t="n">
        <v>42253</v>
      </c>
      <c r="B20" s="18" t="n">
        <v>42434</v>
      </c>
      <c r="C20" s="42" t="n">
        <v>0</v>
      </c>
      <c r="D20" s="42" t="n">
        <v>0</v>
      </c>
      <c r="E20" s="28" t="n">
        <v>35797</v>
      </c>
      <c r="F20" s="20" t="n">
        <v>67545</v>
      </c>
      <c r="G20" s="20" t="n">
        <v>0</v>
      </c>
      <c r="H20" s="20" t="n">
        <f aca="false">'ADD 15-16 '!Q22</f>
        <v>457</v>
      </c>
      <c r="I20" s="22" t="s">
        <v>40</v>
      </c>
      <c r="J20" s="23" t="n">
        <v>130</v>
      </c>
      <c r="K20" s="22" t="s">
        <v>41</v>
      </c>
      <c r="L20" s="22" t="s">
        <v>42</v>
      </c>
      <c r="M20" s="19" t="n">
        <v>42418</v>
      </c>
      <c r="O20" s="24" t="n">
        <f aca="false">IF(G20&gt;$H$3,$H$3,G20)</f>
        <v>0</v>
      </c>
      <c r="P20" s="25" t="n">
        <v>0.21</v>
      </c>
      <c r="Q20" s="24" t="n">
        <f aca="false">H20/((($B$2-$A20)-C20+1)/(($B$2-$B$1)+1))</f>
        <v>785.267605633803</v>
      </c>
      <c r="R20" s="24" t="n">
        <f aca="false">Q20*(((B20-A20)-D20+1)/(($B$2-$B$1)+1))</f>
        <v>390.488262910798</v>
      </c>
      <c r="S20" s="26" t="n">
        <f aca="false">ROUNDUP(R20,0)</f>
        <v>391</v>
      </c>
      <c r="T20" s="26" t="n">
        <v>0</v>
      </c>
      <c r="U20" s="27" t="n">
        <f aca="false">(F20-O20)*$P20</f>
        <v>14184.45</v>
      </c>
      <c r="V20" s="27" t="n">
        <f aca="false">ROUNDDOWN(U20,0)</f>
        <v>14184</v>
      </c>
      <c r="W20" s="27" t="n">
        <f aca="false">V20*(($A20-$B$1)+($B$2-B20)+D20)/(($B$2-$B$1+1))</f>
        <v>7130.75409836066</v>
      </c>
      <c r="X20" s="27" t="n">
        <f aca="false">ROUNDUP(W20,0)</f>
        <v>7131</v>
      </c>
      <c r="Y20" s="27" t="n">
        <f aca="false">V20-X20-S20</f>
        <v>6662</v>
      </c>
      <c r="Z20" s="26" t="n">
        <f aca="false">IF(Y20&lt;0,0,(ROUNDDOWN(Y20,0)))</f>
        <v>6662</v>
      </c>
      <c r="AA20" s="26" t="n">
        <v>0</v>
      </c>
      <c r="AB20" s="24" t="n">
        <f aca="false">($H$1*P20)*((($M20-$A20)-D20+1)/(($B$2-$B$1+1)))</f>
        <v>2104.93442622951</v>
      </c>
      <c r="AC20" s="26" t="n">
        <f aca="false">ROUNDDOWN(AB20,0)</f>
        <v>2104</v>
      </c>
      <c r="AD20" s="26" t="n">
        <v>0</v>
      </c>
    </row>
    <row r="21" customFormat="false" ht="15.75" hidden="false" customHeight="false" outlineLevel="0" collapsed="false">
      <c r="A21" s="18" t="n">
        <v>42284</v>
      </c>
      <c r="B21" s="18" t="n">
        <v>42419</v>
      </c>
      <c r="C21" s="42" t="n">
        <v>0</v>
      </c>
      <c r="D21" s="42" t="n">
        <v>0</v>
      </c>
      <c r="E21" s="28" t="n">
        <v>36161</v>
      </c>
      <c r="F21" s="20" t="n">
        <v>12322</v>
      </c>
      <c r="G21" s="20" t="n">
        <v>0</v>
      </c>
      <c r="H21" s="20" t="n">
        <f aca="false">'ADD 15-16 '!Q23</f>
        <v>963</v>
      </c>
      <c r="I21" s="22" t="s">
        <v>40</v>
      </c>
      <c r="J21" s="23" t="n">
        <v>135</v>
      </c>
      <c r="K21" s="22" t="s">
        <v>41</v>
      </c>
      <c r="L21" s="22" t="s">
        <v>42</v>
      </c>
      <c r="M21" s="19" t="n">
        <v>42404</v>
      </c>
      <c r="O21" s="24" t="n">
        <f aca="false">IF(G21&gt;$H$3,$H$3,G21)</f>
        <v>0</v>
      </c>
      <c r="P21" s="25" t="n">
        <v>0.22</v>
      </c>
      <c r="Q21" s="24" t="n">
        <f aca="false">H21/((($B$2-$A21)-C21+1)/(($B$2-$B$1)+1))</f>
        <v>1936.58241758242</v>
      </c>
      <c r="R21" s="24" t="n">
        <f aca="false">Q21*(((B21-A21)-D21+1)/(($B$2-$B$1)+1))</f>
        <v>719.604395604396</v>
      </c>
      <c r="S21" s="26" t="n">
        <f aca="false">ROUNDUP(R21,0)</f>
        <v>720</v>
      </c>
      <c r="T21" s="26" t="n">
        <v>0</v>
      </c>
      <c r="U21" s="27" t="n">
        <f aca="false">(F21-O21)*$P21</f>
        <v>2710.84</v>
      </c>
      <c r="V21" s="27" t="n">
        <f aca="false">ROUNDDOWN(U21,0)</f>
        <v>2710</v>
      </c>
      <c r="W21" s="27" t="n">
        <f aca="false">V21*(($A21-$B$1)+($B$2-B21)+D21)/(($B$2-$B$1+1))</f>
        <v>1703.00546448087</v>
      </c>
      <c r="X21" s="27" t="n">
        <f aca="false">ROUNDUP(W21,0)</f>
        <v>1704</v>
      </c>
      <c r="Y21" s="27" t="n">
        <f aca="false">V21-X21-S21</f>
        <v>286</v>
      </c>
      <c r="Z21" s="26" t="n">
        <f aca="false">IF(Y21&lt;0,0,(ROUNDDOWN(Y21,0)))</f>
        <v>286</v>
      </c>
      <c r="AA21" s="26" t="n">
        <v>0</v>
      </c>
      <c r="AB21" s="24" t="n">
        <f aca="false">($H$1*P21)*((($M21-$A21)-D21+1)/(($B$2-$B$1+1)))</f>
        <v>1607.3825136612</v>
      </c>
      <c r="AC21" s="26" t="n">
        <f aca="false">ROUNDDOWN(AB21,0)</f>
        <v>1607</v>
      </c>
      <c r="AD21" s="26" t="n">
        <v>0</v>
      </c>
    </row>
    <row r="22" customFormat="false" ht="15.75" hidden="false" customHeight="false" outlineLevel="0" collapsed="false">
      <c r="A22" s="18" t="n">
        <v>42316</v>
      </c>
      <c r="B22" s="43" t="n">
        <v>42461</v>
      </c>
      <c r="C22" s="44" t="n">
        <v>10</v>
      </c>
      <c r="D22" s="44" t="n">
        <v>4</v>
      </c>
      <c r="E22" s="19" t="n">
        <v>41275</v>
      </c>
      <c r="F22" s="20" t="n">
        <v>23999</v>
      </c>
      <c r="G22" s="20" t="n">
        <v>0</v>
      </c>
      <c r="H22" s="20" t="n">
        <f aca="false">'ADD 15-16 '!Q24</f>
        <v>0</v>
      </c>
      <c r="I22" s="22" t="s">
        <v>40</v>
      </c>
      <c r="J22" s="23" t="n">
        <v>140</v>
      </c>
      <c r="K22" s="22" t="s">
        <v>41</v>
      </c>
      <c r="L22" s="22" t="s">
        <v>42</v>
      </c>
      <c r="M22" s="19" t="n">
        <v>42446</v>
      </c>
      <c r="O22" s="24" t="n">
        <f aca="false">IF(G22&gt;$H$3,$H$3,G22)</f>
        <v>0</v>
      </c>
      <c r="P22" s="25" t="n">
        <v>0.23</v>
      </c>
      <c r="Q22" s="24" t="n">
        <f aca="false">H22/((($B$2-$A22)-C22+1)/(($B$2-$B$1)+1))</f>
        <v>0</v>
      </c>
      <c r="R22" s="24" t="n">
        <f aca="false">Q22*(((B22-A22)-D22+1)/(($B$2-$B$1)+1))</f>
        <v>0</v>
      </c>
      <c r="S22" s="26" t="n">
        <f aca="false">ROUNDUP(R22,0)</f>
        <v>0</v>
      </c>
      <c r="T22" s="26" t="n">
        <v>0</v>
      </c>
      <c r="U22" s="27" t="n">
        <f aca="false">(F22-O22)*$P22</f>
        <v>5519.77</v>
      </c>
      <c r="V22" s="27" t="n">
        <f aca="false">ROUNDDOWN(U22,0)</f>
        <v>5519</v>
      </c>
      <c r="W22" s="27" t="n">
        <f aca="false">V22*(($A22-$B$1)+($B$2-B22)+D22)/(($B$2-$B$1+1))</f>
        <v>3377.74863387978</v>
      </c>
      <c r="X22" s="27" t="n">
        <f aca="false">ROUNDUP(W22,0)</f>
        <v>3378</v>
      </c>
      <c r="Y22" s="27" t="n">
        <f aca="false">V22-X22-S22</f>
        <v>2141</v>
      </c>
      <c r="Z22" s="26" t="n">
        <f aca="false">IF(Y22&lt;0,0,(ROUNDDOWN(Y22,0)))</f>
        <v>2141</v>
      </c>
      <c r="AA22" s="26" t="n">
        <v>0</v>
      </c>
      <c r="AB22" s="24" t="n">
        <f aca="false">($H$1*P22)*((($M22-$A22)-D22+1)/(($B$2-$B$1+1)))</f>
        <v>1763.77322404372</v>
      </c>
      <c r="AC22" s="26" t="n">
        <f aca="false">ROUNDDOWN(AB22,0)</f>
        <v>1763</v>
      </c>
      <c r="AD22" s="26" t="n">
        <v>0</v>
      </c>
    </row>
    <row r="23" customFormat="false" ht="15.75" hidden="false" customHeight="false" outlineLevel="0" collapsed="false">
      <c r="A23" s="18" t="n">
        <v>42347</v>
      </c>
      <c r="B23" s="18" t="n">
        <v>42419</v>
      </c>
      <c r="C23" s="42" t="n">
        <v>0</v>
      </c>
      <c r="D23" s="42" t="n">
        <v>0</v>
      </c>
      <c r="E23" s="19" t="n">
        <v>41275</v>
      </c>
      <c r="F23" s="20" t="n">
        <v>87654</v>
      </c>
      <c r="G23" s="20" t="n">
        <v>6500</v>
      </c>
      <c r="H23" s="20" t="n">
        <f aca="false">'ADD 15-16 '!Q25</f>
        <v>374</v>
      </c>
      <c r="I23" s="22" t="s">
        <v>40</v>
      </c>
      <c r="J23" s="23" t="n">
        <v>145</v>
      </c>
      <c r="K23" s="22" t="s">
        <v>41</v>
      </c>
      <c r="L23" s="22" t="s">
        <v>42</v>
      </c>
      <c r="M23" s="19" t="n">
        <v>42404</v>
      </c>
      <c r="O23" s="24" t="n">
        <f aca="false">IF(G23&gt;$H$3,$H$3,G23)</f>
        <v>5000</v>
      </c>
      <c r="P23" s="25" t="n">
        <v>0.24</v>
      </c>
      <c r="Q23" s="24" t="n">
        <f aca="false">H23/((($B$2-$A23)-C23+1)/(($B$2-$B$1)+1))</f>
        <v>1150.28571428571</v>
      </c>
      <c r="R23" s="24" t="n">
        <f aca="false">Q23*(((B23-A23)-D23+1)/(($B$2-$B$1)+1))</f>
        <v>229.428571428571</v>
      </c>
      <c r="S23" s="26" t="n">
        <f aca="false">ROUNDUP(R23,0)</f>
        <v>230</v>
      </c>
      <c r="T23" s="26" t="n">
        <v>0</v>
      </c>
      <c r="U23" s="27" t="n">
        <f aca="false">(F23-O23)*$P23</f>
        <v>19836.96</v>
      </c>
      <c r="V23" s="27" t="n">
        <f aca="false">ROUNDDOWN(U23,0)</f>
        <v>19836</v>
      </c>
      <c r="W23" s="27" t="n">
        <f aca="false">V23*(($A23-$B$1)+($B$2-B23)+D23)/(($B$2-$B$1+1))</f>
        <v>15879.6393442623</v>
      </c>
      <c r="X23" s="27" t="n">
        <f aca="false">ROUNDUP(W23,0)</f>
        <v>15880</v>
      </c>
      <c r="Y23" s="27" t="n">
        <f aca="false">V23-X23-S23</f>
        <v>3726</v>
      </c>
      <c r="Z23" s="26" t="n">
        <f aca="false">IF(Y23&lt;0,0,(ROUNDDOWN(Y23,0)))</f>
        <v>3726</v>
      </c>
      <c r="AA23" s="26" t="n">
        <v>0</v>
      </c>
      <c r="AB23" s="24" t="n">
        <f aca="false">($H$1*P23)*((($M23-$A23)-D23+1)/(($B$2-$B$1+1)))</f>
        <v>840.524590163935</v>
      </c>
      <c r="AC23" s="26" t="n">
        <f aca="false">ROUNDDOWN(AB23,0)</f>
        <v>840</v>
      </c>
      <c r="AD23" s="26" t="n">
        <v>0</v>
      </c>
    </row>
    <row r="24" customFormat="false" ht="15.75" hidden="false" customHeight="false" outlineLevel="0" collapsed="false">
      <c r="A24" s="18" t="n">
        <v>42370</v>
      </c>
      <c r="B24" s="18" t="n">
        <v>42460</v>
      </c>
      <c r="C24" s="44" t="n">
        <v>0</v>
      </c>
      <c r="D24" s="44" t="n">
        <v>0</v>
      </c>
      <c r="E24" s="19" t="n">
        <v>41275</v>
      </c>
      <c r="F24" s="20" t="n">
        <v>22987</v>
      </c>
      <c r="G24" s="20" t="n">
        <v>0</v>
      </c>
      <c r="H24" s="20" t="n">
        <f aca="false">'ADD 15-16 '!Q26</f>
        <v>412</v>
      </c>
      <c r="I24" s="22" t="s">
        <v>40</v>
      </c>
      <c r="J24" s="23" t="n">
        <v>150</v>
      </c>
      <c r="K24" s="22" t="s">
        <v>41</v>
      </c>
      <c r="L24" s="22" t="s">
        <v>42</v>
      </c>
      <c r="M24" s="19" t="n">
        <v>42445</v>
      </c>
      <c r="O24" s="24" t="n">
        <f aca="false">IF(G24&gt;$H$3,$H$3,G24)</f>
        <v>0</v>
      </c>
      <c r="P24" s="25" t="n">
        <v>0.25</v>
      </c>
      <c r="Q24" s="24" t="n">
        <f aca="false">H24/((($B$2-$A24)-C24+1)/(($B$2-$B$1)+1))</f>
        <v>1570.75</v>
      </c>
      <c r="R24" s="24" t="n">
        <f aca="false">Q24*(((B24-A24)-D24+1)/(($B$2-$B$1)+1))</f>
        <v>390.541666666667</v>
      </c>
      <c r="S24" s="26" t="n">
        <f aca="false">ROUNDUP(R24,0)</f>
        <v>391</v>
      </c>
      <c r="T24" s="26" t="n">
        <v>0</v>
      </c>
      <c r="U24" s="27" t="n">
        <f aca="false">(F24-O24)*$P24</f>
        <v>5746.75</v>
      </c>
      <c r="V24" s="27" t="n">
        <f aca="false">ROUNDDOWN(U24,0)</f>
        <v>5746</v>
      </c>
      <c r="W24" s="27" t="n">
        <f aca="false">V24*(($A24-$B$1)+($B$2-B24)+D24)/(($B$2-$B$1+1))</f>
        <v>4317.34972677596</v>
      </c>
      <c r="X24" s="27" t="n">
        <f aca="false">ROUNDUP(W24,0)</f>
        <v>4318</v>
      </c>
      <c r="Y24" s="27" t="n">
        <f aca="false">V24-X24-S24</f>
        <v>1037</v>
      </c>
      <c r="Z24" s="26" t="n">
        <f aca="false">IF(Y24&lt;0,0,(ROUNDDOWN(Y24,0)))</f>
        <v>1037</v>
      </c>
      <c r="AA24" s="26" t="n">
        <v>0</v>
      </c>
      <c r="AB24" s="24" t="n">
        <f aca="false">($H$1*P24)*((($M24-$A24)-D24+1)/(($B$2-$B$1+1)))</f>
        <v>1147.26775956284</v>
      </c>
      <c r="AC24" s="26" t="n">
        <f aca="false">ROUNDDOWN(AB24,0)</f>
        <v>1147</v>
      </c>
      <c r="AD24" s="26" t="n">
        <v>0</v>
      </c>
    </row>
    <row r="25" customFormat="false" ht="15.75" hidden="false" customHeight="false" outlineLevel="0" collapsed="false">
      <c r="A25" s="18" t="n">
        <v>42100</v>
      </c>
      <c r="B25" s="43" t="n">
        <v>42350</v>
      </c>
      <c r="C25" s="42" t="n">
        <v>0</v>
      </c>
      <c r="D25" s="42" t="n">
        <v>37</v>
      </c>
      <c r="E25" s="19" t="n">
        <v>40923</v>
      </c>
      <c r="F25" s="20" t="n">
        <v>14675</v>
      </c>
      <c r="G25" s="20" t="n">
        <v>0</v>
      </c>
      <c r="H25" s="20" t="n">
        <f aca="false">'ADD 15-16 '!Q27</f>
        <v>1200</v>
      </c>
      <c r="I25" s="22" t="s">
        <v>40</v>
      </c>
      <c r="J25" s="23" t="n">
        <v>155</v>
      </c>
      <c r="K25" s="22" t="s">
        <v>41</v>
      </c>
      <c r="L25" s="22" t="s">
        <v>42</v>
      </c>
      <c r="M25" s="19" t="n">
        <v>42335</v>
      </c>
      <c r="O25" s="24" t="n">
        <f aca="false">IF(G25&gt;$H$3,$H$3,G25)</f>
        <v>0</v>
      </c>
      <c r="P25" s="25" t="n">
        <v>0.26</v>
      </c>
      <c r="Q25" s="24" t="n">
        <f aca="false">H25/((($B$2-$A25)-C25+1)/(($B$2-$B$1)+1))</f>
        <v>1200</v>
      </c>
      <c r="R25" s="24" t="n">
        <f aca="false">Q25*(((B25-A25)-D25+1)/(($B$2-$B$1)+1))</f>
        <v>701.639344262295</v>
      </c>
      <c r="S25" s="26" t="n">
        <f aca="false">ROUNDUP(R25,0)</f>
        <v>702</v>
      </c>
      <c r="T25" s="26" t="n">
        <v>0</v>
      </c>
      <c r="U25" s="27" t="n">
        <f aca="false">(F25-O25)*$P25</f>
        <v>3815.5</v>
      </c>
      <c r="V25" s="27" t="n">
        <f aca="false">ROUNDDOWN(U25,0)</f>
        <v>3815</v>
      </c>
      <c r="W25" s="27" t="n">
        <f aca="false">V25*(($A25-$B$1)+($B$2-B25)+D25)/(($B$2-$B$1+1))</f>
        <v>1584.37158469945</v>
      </c>
      <c r="X25" s="27" t="n">
        <f aca="false">ROUNDUP(W25,0)</f>
        <v>1585</v>
      </c>
      <c r="Y25" s="27" t="n">
        <f aca="false">V25-X25-S25</f>
        <v>1528</v>
      </c>
      <c r="Z25" s="26" t="n">
        <f aca="false">IF(Y25&lt;0,0,(ROUNDDOWN(Y25,0)))</f>
        <v>1528</v>
      </c>
      <c r="AA25" s="26" t="n">
        <v>0</v>
      </c>
      <c r="AB25" s="24" t="n">
        <f aca="false">($H$1*P25)*((($M25-$A25)-D25+1)/(($B$2-$B$1+1)))</f>
        <v>3124.1912568306</v>
      </c>
      <c r="AC25" s="26" t="n">
        <f aca="false">ROUNDDOWN(AB25,0)</f>
        <v>3124</v>
      </c>
      <c r="AD25" s="26" t="n">
        <v>0</v>
      </c>
    </row>
    <row r="26" customFormat="false" ht="15.75" hidden="false" customHeight="false" outlineLevel="0" collapsed="false">
      <c r="A26" s="18" t="n">
        <v>42126</v>
      </c>
      <c r="B26" s="18" t="n">
        <v>42319</v>
      </c>
      <c r="C26" s="44" t="n">
        <v>0</v>
      </c>
      <c r="D26" s="44" t="n">
        <v>0</v>
      </c>
      <c r="E26" s="19" t="n">
        <v>40854</v>
      </c>
      <c r="F26" s="20" t="n">
        <v>25446</v>
      </c>
      <c r="G26" s="20" t="n">
        <v>0</v>
      </c>
      <c r="H26" s="20" t="n">
        <f aca="false">'ADD 15-16 '!Q28</f>
        <v>0</v>
      </c>
      <c r="I26" s="22" t="s">
        <v>40</v>
      </c>
      <c r="J26" s="23" t="n">
        <v>160</v>
      </c>
      <c r="K26" s="22" t="s">
        <v>44</v>
      </c>
      <c r="L26" s="22" t="s">
        <v>42</v>
      </c>
      <c r="M26" s="19" t="n">
        <v>42304</v>
      </c>
      <c r="O26" s="24" t="n">
        <f aca="false">IF(G26&gt;$H$3,$H$3,G26)</f>
        <v>0</v>
      </c>
      <c r="P26" s="25" t="n">
        <v>0.27</v>
      </c>
      <c r="Q26" s="24" t="n">
        <f aca="false">H26/((($B$2-$A26)-C26+1)/(($B$2-$B$1)+1))</f>
        <v>0</v>
      </c>
      <c r="R26" s="24" t="n">
        <f aca="false">Q26*(((B26-A26)-D26+1)/(($B$2-$B$1)+1))</f>
        <v>0</v>
      </c>
      <c r="S26" s="26" t="n">
        <f aca="false">ROUNDUP(R26,0)</f>
        <v>0</v>
      </c>
      <c r="T26" s="26" t="n">
        <v>0</v>
      </c>
      <c r="U26" s="27" t="n">
        <f aca="false">(F26-O26)*$P26</f>
        <v>6870.42</v>
      </c>
      <c r="V26" s="27" t="n">
        <f aca="false">ROUNDDOWN(U26,0)</f>
        <v>6870</v>
      </c>
      <c r="W26" s="27" t="n">
        <f aca="false">V26*(($A26-$B$1)+($B$2-B26)+D26)/(($B$2-$B$1+1))</f>
        <v>3228.52459016393</v>
      </c>
      <c r="X26" s="27" t="n">
        <f aca="false">ROUNDUP(W26,0)</f>
        <v>3229</v>
      </c>
      <c r="Y26" s="27" t="n">
        <f aca="false">V26-X26-S26</f>
        <v>3641</v>
      </c>
      <c r="Z26" s="26" t="n">
        <f aca="false">IF(Y26&lt;0,0,(ROUNDDOWN(Y26,0)))</f>
        <v>3641</v>
      </c>
      <c r="AA26" s="26" t="n">
        <v>0</v>
      </c>
      <c r="AB26" s="24" t="n">
        <f aca="false">($H$1*P26)*((($M26-$A26)-D26+1)/(($B$2-$B$1+1)))</f>
        <v>2918.2868852459</v>
      </c>
      <c r="AC26" s="26" t="n">
        <f aca="false">ROUNDDOWN(AB26,0)</f>
        <v>2918</v>
      </c>
      <c r="AD26" s="26" t="n">
        <v>0</v>
      </c>
    </row>
    <row r="27" customFormat="false" ht="15.75" hidden="false" customHeight="false" outlineLevel="0" collapsed="false">
      <c r="A27" s="18" t="n">
        <v>42158</v>
      </c>
      <c r="B27" s="18" t="n">
        <v>42308</v>
      </c>
      <c r="C27" s="42" t="n">
        <v>0</v>
      </c>
      <c r="D27" s="42" t="n">
        <v>0</v>
      </c>
      <c r="E27" s="19" t="n">
        <v>35796</v>
      </c>
      <c r="F27" s="20" t="n">
        <v>33656</v>
      </c>
      <c r="G27" s="20" t="n">
        <v>99</v>
      </c>
      <c r="H27" s="20" t="n">
        <f aca="false">'ADD 15-16 '!Q29</f>
        <v>152</v>
      </c>
      <c r="I27" s="22" t="s">
        <v>40</v>
      </c>
      <c r="J27" s="23" t="n">
        <v>165</v>
      </c>
      <c r="K27" s="22" t="s">
        <v>44</v>
      </c>
      <c r="L27" s="22" t="s">
        <v>42</v>
      </c>
      <c r="M27" s="19" t="n">
        <v>42293</v>
      </c>
      <c r="O27" s="24" t="n">
        <f aca="false">IF(G27&gt;$H$3,$H$3,G27)</f>
        <v>99</v>
      </c>
      <c r="P27" s="25" t="n">
        <v>0.28</v>
      </c>
      <c r="Q27" s="24" t="n">
        <f aca="false">H27/((($B$2-$A27)-C27+1)/(($B$2-$B$1)+1))</f>
        <v>180.623376623377</v>
      </c>
      <c r="R27" s="24" t="n">
        <f aca="false">Q27*(((B27-A27)-D27+1)/(($B$2-$B$1)+1))</f>
        <v>74.5194805194805</v>
      </c>
      <c r="S27" s="26" t="n">
        <f aca="false">ROUNDUP(R27,0)</f>
        <v>75</v>
      </c>
      <c r="T27" s="26" t="n">
        <v>0</v>
      </c>
      <c r="U27" s="27" t="n">
        <f aca="false">(F27-O27)*$P27</f>
        <v>9395.96</v>
      </c>
      <c r="V27" s="27" t="n">
        <f aca="false">ROUNDDOWN(U27,0)</f>
        <v>9395</v>
      </c>
      <c r="W27" s="27" t="n">
        <f aca="false">V27*(($A27-$B$1)+($B$2-B27)+D27)/(($B$2-$B$1+1))</f>
        <v>5518.92076502732</v>
      </c>
      <c r="X27" s="27" t="n">
        <f aca="false">ROUNDUP(W27,0)</f>
        <v>5519</v>
      </c>
      <c r="Y27" s="27" t="n">
        <f aca="false">V27-X27-S27</f>
        <v>3801</v>
      </c>
      <c r="Z27" s="26" t="n">
        <f aca="false">IF(Y27&lt;0,0,(ROUNDDOWN(Y27,0)))</f>
        <v>3801</v>
      </c>
      <c r="AA27" s="26" t="n">
        <v>0</v>
      </c>
      <c r="AB27" s="24" t="n">
        <f aca="false">($H$1*P27)*((($M27-$A27)-D27+1)/(($B$2-$B$1+1)))</f>
        <v>2299.36612021858</v>
      </c>
      <c r="AC27" s="26" t="n">
        <f aca="false">ROUNDDOWN(AB27,0)</f>
        <v>2299</v>
      </c>
      <c r="AD27" s="26" t="n">
        <v>0</v>
      </c>
    </row>
    <row r="28" customFormat="false" ht="15.75" hidden="false" customHeight="false" outlineLevel="0" collapsed="false">
      <c r="A28" s="18" t="n">
        <v>42189</v>
      </c>
      <c r="B28" s="43" t="n">
        <v>42384</v>
      </c>
      <c r="C28" s="42" t="n">
        <v>0</v>
      </c>
      <c r="D28" s="42" t="n">
        <v>2</v>
      </c>
      <c r="E28" s="28" t="n">
        <v>35797</v>
      </c>
      <c r="F28" s="20" t="n">
        <v>71222</v>
      </c>
      <c r="G28" s="20" t="n">
        <v>285</v>
      </c>
      <c r="H28" s="20" t="n">
        <f aca="false">'ADD 15-16 '!Q30</f>
        <v>0</v>
      </c>
      <c r="I28" s="22" t="s">
        <v>40</v>
      </c>
      <c r="J28" s="23" t="n">
        <v>170</v>
      </c>
      <c r="K28" s="22" t="s">
        <v>44</v>
      </c>
      <c r="L28" s="22" t="s">
        <v>42</v>
      </c>
      <c r="M28" s="19" t="n">
        <v>42369</v>
      </c>
      <c r="O28" s="24" t="n">
        <f aca="false">IF(G28&gt;$H$3,$H$3,G28)</f>
        <v>285</v>
      </c>
      <c r="P28" s="25" t="n">
        <v>0.29</v>
      </c>
      <c r="Q28" s="24" t="n">
        <f aca="false">H28/((($B$2-$A28)-C28+1)/(($B$2-$B$1)+1))</f>
        <v>0</v>
      </c>
      <c r="R28" s="24" t="n">
        <f aca="false">Q28*(((B28-A28)-D28+1)/(($B$2-$B$1)+1))</f>
        <v>0</v>
      </c>
      <c r="S28" s="26" t="n">
        <f aca="false">ROUNDUP(R28,0)</f>
        <v>0</v>
      </c>
      <c r="T28" s="26" t="n">
        <v>0</v>
      </c>
      <c r="U28" s="27" t="n">
        <f aca="false">(F28-O28)*$P28</f>
        <v>20571.73</v>
      </c>
      <c r="V28" s="27" t="n">
        <f aca="false">ROUNDDOWN(U28,0)</f>
        <v>20571</v>
      </c>
      <c r="W28" s="27" t="n">
        <f aca="false">V28*(($A28-$B$1)+($B$2-B28)+D28)/(($B$2-$B$1+1))</f>
        <v>9667.24590163934</v>
      </c>
      <c r="X28" s="27" t="n">
        <f aca="false">ROUNDUP(W28,0)</f>
        <v>9668</v>
      </c>
      <c r="Y28" s="27" t="n">
        <f aca="false">V28-X28-S28</f>
        <v>10903</v>
      </c>
      <c r="Z28" s="26" t="n">
        <f aca="false">IF(Y28&lt;0,0,(ROUNDDOWN(Y28,0)))</f>
        <v>10903</v>
      </c>
      <c r="AA28" s="26" t="n">
        <v>0</v>
      </c>
      <c r="AB28" s="24" t="n">
        <f aca="false">($H$1*P28)*((($M28-$A28)-D28+1)/(($B$2-$B$1+1)))</f>
        <v>3134.45628415301</v>
      </c>
      <c r="AC28" s="26" t="n">
        <f aca="false">ROUNDDOWN(AB28,0)</f>
        <v>3134</v>
      </c>
      <c r="AD28" s="26" t="n">
        <v>0</v>
      </c>
    </row>
    <row r="29" customFormat="false" ht="15.75" hidden="false" customHeight="false" outlineLevel="0" collapsed="false">
      <c r="A29" s="18" t="n">
        <v>42221</v>
      </c>
      <c r="B29" s="18" t="n">
        <v>42434</v>
      </c>
      <c r="C29" s="42" t="n">
        <v>0</v>
      </c>
      <c r="D29" s="42" t="n">
        <v>0</v>
      </c>
      <c r="E29" s="28" t="n">
        <v>36161</v>
      </c>
      <c r="F29" s="20" t="n">
        <v>15872</v>
      </c>
      <c r="G29" s="20" t="n">
        <v>0</v>
      </c>
      <c r="H29" s="20" t="n">
        <f aca="false">'ADD 15-16 '!Q31</f>
        <v>619</v>
      </c>
      <c r="I29" s="22" t="s">
        <v>40</v>
      </c>
      <c r="J29" s="23" t="n">
        <v>175</v>
      </c>
      <c r="K29" s="22" t="s">
        <v>44</v>
      </c>
      <c r="L29" s="22" t="s">
        <v>42</v>
      </c>
      <c r="M29" s="19" t="n">
        <v>42418</v>
      </c>
      <c r="O29" s="24" t="n">
        <f aca="false">IF(G29&gt;$H$3,$H$3,G29)</f>
        <v>0</v>
      </c>
      <c r="P29" s="25" t="n">
        <v>0.3</v>
      </c>
      <c r="Q29" s="24" t="n">
        <f aca="false">H29/((($B$2-$A29)-C29+1)/(($B$2-$B$1)+1))</f>
        <v>924.710204081633</v>
      </c>
      <c r="R29" s="24" t="n">
        <f aca="false">Q29*(((B29-A29)-D29+1)/(($B$2-$B$1)+1))</f>
        <v>540.677551020408</v>
      </c>
      <c r="S29" s="26" t="n">
        <f aca="false">ROUNDUP(R29,0)</f>
        <v>541</v>
      </c>
      <c r="T29" s="26" t="n">
        <v>0</v>
      </c>
      <c r="U29" s="27" t="n">
        <f aca="false">(F29-O29)*$P29</f>
        <v>4761.6</v>
      </c>
      <c r="V29" s="27" t="n">
        <f aca="false">ROUNDDOWN(U29,0)</f>
        <v>4761</v>
      </c>
      <c r="W29" s="27" t="n">
        <f aca="false">V29*(($A29-$B$1)+($B$2-B29)+D29)/(($B$2-$B$1+1))</f>
        <v>1977.24590163934</v>
      </c>
      <c r="X29" s="27" t="n">
        <f aca="false">ROUNDUP(W29,0)</f>
        <v>1978</v>
      </c>
      <c r="Y29" s="27" t="n">
        <f aca="false">V29-X29-S29</f>
        <v>2242</v>
      </c>
      <c r="Z29" s="26" t="n">
        <f aca="false">IF(Y29&lt;0,0,(ROUNDDOWN(Y29,0)))</f>
        <v>2242</v>
      </c>
      <c r="AA29" s="26" t="n">
        <v>0</v>
      </c>
      <c r="AB29" s="24" t="n">
        <f aca="false">($H$1*P29)*((($M29-$A29)-D29+1)/(($B$2-$B$1+1)))</f>
        <v>3586.72131147541</v>
      </c>
      <c r="AC29" s="26" t="n">
        <f aca="false">ROUNDDOWN(AB29,0)</f>
        <v>3586</v>
      </c>
      <c r="AD29" s="26" t="n">
        <v>0</v>
      </c>
    </row>
    <row r="30" customFormat="false" ht="15.75" hidden="false" customHeight="false" outlineLevel="0" collapsed="false">
      <c r="A30" s="18" t="n">
        <v>42253</v>
      </c>
      <c r="B30" s="18" t="n">
        <v>42419</v>
      </c>
      <c r="C30" s="42" t="n">
        <v>0</v>
      </c>
      <c r="D30" s="42" t="n">
        <v>0</v>
      </c>
      <c r="E30" s="19" t="n">
        <v>40923</v>
      </c>
      <c r="F30" s="20" t="n">
        <v>34987</v>
      </c>
      <c r="G30" s="20" t="n">
        <v>117</v>
      </c>
      <c r="H30" s="20" t="n">
        <f aca="false">'ADD 15-16 '!Q32</f>
        <v>350</v>
      </c>
      <c r="I30" s="22" t="s">
        <v>40</v>
      </c>
      <c r="J30" s="23" t="n">
        <v>180</v>
      </c>
      <c r="K30" s="22" t="s">
        <v>44</v>
      </c>
      <c r="L30" s="22" t="s">
        <v>42</v>
      </c>
      <c r="M30" s="19" t="n">
        <v>42404</v>
      </c>
      <c r="O30" s="24" t="n">
        <f aca="false">IF(G30&gt;$H$3,$H$3,G30)</f>
        <v>117</v>
      </c>
      <c r="P30" s="25" t="n">
        <v>0.31</v>
      </c>
      <c r="Q30" s="24" t="n">
        <f aca="false">H30/((($B$2-$A30)-C30+1)/(($B$2-$B$1)+1))</f>
        <v>601.408450704225</v>
      </c>
      <c r="R30" s="24" t="n">
        <f aca="false">Q30*(((B30-A30)-D30+1)/(($B$2-$B$1)+1))</f>
        <v>274.413145539906</v>
      </c>
      <c r="S30" s="26" t="n">
        <f aca="false">ROUNDUP(R30,0)</f>
        <v>275</v>
      </c>
      <c r="T30" s="26" t="n">
        <v>0</v>
      </c>
      <c r="U30" s="27" t="n">
        <f aca="false">(F30-O30)*$P30</f>
        <v>10809.7</v>
      </c>
      <c r="V30" s="27" t="n">
        <f aca="false">ROUNDDOWN(U30,0)</f>
        <v>10809</v>
      </c>
      <c r="W30" s="27" t="n">
        <f aca="false">V30*(($A30-$B$1)+($B$2-B30)+D30)/(($B$2-$B$1+1))</f>
        <v>5877.02459016393</v>
      </c>
      <c r="X30" s="27" t="n">
        <f aca="false">ROUNDUP(W30,0)</f>
        <v>5878</v>
      </c>
      <c r="Y30" s="27" t="n">
        <f aca="false">V30-X30-S30</f>
        <v>4656</v>
      </c>
      <c r="Z30" s="26" t="n">
        <f aca="false">IF(Y30&lt;0,0,(ROUNDDOWN(Y30,0)))</f>
        <v>4656</v>
      </c>
      <c r="AA30" s="26" t="n">
        <v>0</v>
      </c>
      <c r="AB30" s="24" t="n">
        <f aca="false">($H$1*P30)*((($M30-$A30)-D30+1)/(($B$2-$B$1+1)))</f>
        <v>2845.22404371585</v>
      </c>
      <c r="AC30" s="26" t="n">
        <f aca="false">ROUNDDOWN(AB30,0)</f>
        <v>2845</v>
      </c>
      <c r="AD30" s="26" t="n">
        <v>0</v>
      </c>
    </row>
    <row r="31" customFormat="false" ht="15.75" hidden="false" customHeight="false" outlineLevel="0" collapsed="false">
      <c r="A31" s="18" t="n">
        <v>42284</v>
      </c>
      <c r="B31" s="43" t="n">
        <v>42461</v>
      </c>
      <c r="C31" s="44" t="n">
        <v>0</v>
      </c>
      <c r="D31" s="44" t="n">
        <v>0</v>
      </c>
      <c r="E31" s="19" t="n">
        <v>40854</v>
      </c>
      <c r="F31" s="20" t="n">
        <v>18465</v>
      </c>
      <c r="G31" s="20" t="n">
        <v>0</v>
      </c>
      <c r="H31" s="20" t="n">
        <f aca="false">'ADD 15-16 '!Q33</f>
        <v>538</v>
      </c>
      <c r="I31" s="22" t="s">
        <v>40</v>
      </c>
      <c r="J31" s="23" t="n">
        <v>185</v>
      </c>
      <c r="K31" s="22" t="s">
        <v>45</v>
      </c>
      <c r="L31" s="22" t="s">
        <v>42</v>
      </c>
      <c r="M31" s="19" t="n">
        <v>42446</v>
      </c>
      <c r="O31" s="24" t="n">
        <f aca="false">IF(G31&gt;$H$3,$H$3,G31)</f>
        <v>0</v>
      </c>
      <c r="P31" s="25" t="n">
        <v>0.32</v>
      </c>
      <c r="Q31" s="24" t="n">
        <f aca="false">H31/((($B$2-$A31)-C31+1)/(($B$2-$B$1)+1))</f>
        <v>1081.91208791209</v>
      </c>
      <c r="R31" s="24" t="n">
        <f aca="false">Q31*(((B31-A31)-D31+1)/(($B$2-$B$1)+1))</f>
        <v>526.175824175824</v>
      </c>
      <c r="S31" s="26" t="n">
        <f aca="false">ROUNDUP(R31,0)</f>
        <v>527</v>
      </c>
      <c r="T31" s="26" t="n">
        <v>0</v>
      </c>
      <c r="U31" s="27" t="n">
        <f aca="false">(F31-O31)*$P31</f>
        <v>5908.8</v>
      </c>
      <c r="V31" s="27" t="n">
        <f aca="false">ROUNDDOWN(U31,0)</f>
        <v>5908</v>
      </c>
      <c r="W31" s="27" t="n">
        <f aca="false">V31*(($A31-$B$1)+($B$2-B31)+D31)/(($B$2-$B$1+1))</f>
        <v>3034.71038251366</v>
      </c>
      <c r="X31" s="27" t="n">
        <f aca="false">ROUNDUP(W31,0)</f>
        <v>3035</v>
      </c>
      <c r="Y31" s="27" t="n">
        <f aca="false">V31-X31-S31</f>
        <v>2346</v>
      </c>
      <c r="Z31" s="26" t="n">
        <f aca="false">IF(Y31&lt;0,0,(ROUNDDOWN(Y31,0)))</f>
        <v>2346</v>
      </c>
      <c r="AA31" s="26" t="n">
        <v>0</v>
      </c>
      <c r="AB31" s="24" t="n">
        <f aca="false">($H$1*P31)*((($M31-$A31)-D31+1)/(($B$2-$B$1+1)))</f>
        <v>3149.55191256831</v>
      </c>
      <c r="AC31" s="26" t="n">
        <f aca="false">ROUNDDOWN(AB31,0)</f>
        <v>3149</v>
      </c>
      <c r="AD31" s="26" t="n">
        <v>0</v>
      </c>
    </row>
    <row r="32" customFormat="false" ht="15.75" hidden="false" customHeight="false" outlineLevel="0" collapsed="false">
      <c r="A32" s="18" t="n">
        <v>42316</v>
      </c>
      <c r="B32" s="18" t="n">
        <v>42384</v>
      </c>
      <c r="C32" s="42" t="n">
        <v>0</v>
      </c>
      <c r="D32" s="42" t="n">
        <v>0</v>
      </c>
      <c r="E32" s="19" t="n">
        <v>35796</v>
      </c>
      <c r="F32" s="20" t="n">
        <v>85674</v>
      </c>
      <c r="G32" s="20" t="n">
        <v>11500</v>
      </c>
      <c r="H32" s="20" t="n">
        <f aca="false">'ADD 15-16 '!Q34</f>
        <v>0</v>
      </c>
      <c r="I32" s="22" t="s">
        <v>40</v>
      </c>
      <c r="J32" s="23" t="n">
        <v>190</v>
      </c>
      <c r="K32" s="22" t="s">
        <v>45</v>
      </c>
      <c r="L32" s="22" t="s">
        <v>42</v>
      </c>
      <c r="M32" s="19" t="n">
        <v>42369</v>
      </c>
      <c r="O32" s="24" t="n">
        <f aca="false">IF(G32&gt;$H$3,$H$3,G32)</f>
        <v>5000</v>
      </c>
      <c r="P32" s="25" t="n">
        <v>0.33</v>
      </c>
      <c r="Q32" s="24" t="n">
        <f aca="false">H32/((($B$2-$A32)-C32+1)/(($B$2-$B$1)+1))</f>
        <v>0</v>
      </c>
      <c r="R32" s="24" t="n">
        <f aca="false">Q32*(((B32-A32)-D32+1)/(($B$2-$B$1)+1))</f>
        <v>0</v>
      </c>
      <c r="S32" s="26" t="n">
        <f aca="false">ROUNDUP(R32,0)</f>
        <v>0</v>
      </c>
      <c r="T32" s="26" t="n">
        <v>0</v>
      </c>
      <c r="U32" s="27" t="n">
        <f aca="false">(F32-O32)*$P32</f>
        <v>26622.42</v>
      </c>
      <c r="V32" s="27" t="n">
        <f aca="false">ROUNDDOWN(U32,0)</f>
        <v>26622</v>
      </c>
      <c r="W32" s="27" t="n">
        <f aca="false">V32*(($A32-$B$1)+($B$2-B32)+D32)/(($B$2-$B$1+1))</f>
        <v>21603.0983606557</v>
      </c>
      <c r="X32" s="27" t="n">
        <f aca="false">ROUNDUP(W32,0)</f>
        <v>21604</v>
      </c>
      <c r="Y32" s="27" t="n">
        <f aca="false">V32-X32-S32</f>
        <v>5018</v>
      </c>
      <c r="Z32" s="26" t="n">
        <f aca="false">IF(Y32&lt;0,0,(ROUNDDOWN(Y32,0)))</f>
        <v>5018</v>
      </c>
      <c r="AA32" s="26" t="n">
        <v>0</v>
      </c>
      <c r="AB32" s="24" t="n">
        <f aca="false">($H$1*P32)*((($M32-$A32)-D32+1)/(($B$2-$B$1+1)))</f>
        <v>1076.01639344262</v>
      </c>
      <c r="AC32" s="26" t="n">
        <f aca="false">ROUNDDOWN(AB32,0)</f>
        <v>1076</v>
      </c>
      <c r="AD32" s="26" t="n">
        <v>0</v>
      </c>
    </row>
    <row r="33" customFormat="false" ht="15.75" hidden="false" customHeight="false" outlineLevel="0" collapsed="false">
      <c r="A33" s="18" t="n">
        <v>42347</v>
      </c>
      <c r="B33" s="18" t="n">
        <v>42434</v>
      </c>
      <c r="C33" s="42" t="n">
        <v>0</v>
      </c>
      <c r="D33" s="42" t="n">
        <v>0</v>
      </c>
      <c r="E33" s="28" t="n">
        <v>35797</v>
      </c>
      <c r="F33" s="20" t="n">
        <v>63546</v>
      </c>
      <c r="G33" s="20" t="n">
        <v>0</v>
      </c>
      <c r="H33" s="20" t="n">
        <f aca="false">'ADD 15-16 '!Q35</f>
        <v>781</v>
      </c>
      <c r="I33" s="22" t="s">
        <v>40</v>
      </c>
      <c r="J33" s="23" t="n">
        <v>195</v>
      </c>
      <c r="K33" s="22" t="s">
        <v>45</v>
      </c>
      <c r="L33" s="22" t="s">
        <v>42</v>
      </c>
      <c r="M33" s="19" t="n">
        <v>42418</v>
      </c>
      <c r="O33" s="24" t="n">
        <f aca="false">IF(G33&gt;$H$3,$H$3,G33)</f>
        <v>0</v>
      </c>
      <c r="P33" s="25" t="n">
        <v>0.34</v>
      </c>
      <c r="Q33" s="24" t="n">
        <f aca="false">H33/((($B$2-$A33)-C33+1)/(($B$2-$B$1)+1))</f>
        <v>2402.06722689076</v>
      </c>
      <c r="R33" s="24" t="n">
        <f aca="false">Q33*(((B33-A33)-D33+1)/(($B$2-$B$1)+1))</f>
        <v>577.546218487395</v>
      </c>
      <c r="S33" s="26" t="n">
        <f aca="false">ROUNDUP(R33,0)</f>
        <v>578</v>
      </c>
      <c r="T33" s="26" t="n">
        <v>0</v>
      </c>
      <c r="U33" s="27" t="n">
        <f aca="false">(F33-O33)*$P33</f>
        <v>21605.64</v>
      </c>
      <c r="V33" s="27" t="n">
        <f aca="false">ROUNDDOWN(U33,0)</f>
        <v>21605</v>
      </c>
      <c r="W33" s="27" t="n">
        <f aca="false">V33*(($A33-$B$1)+($B$2-B33)+D33)/(($B$2-$B$1+1))</f>
        <v>16410.3551912568</v>
      </c>
      <c r="X33" s="27" t="n">
        <f aca="false">ROUNDUP(W33,0)</f>
        <v>16411</v>
      </c>
      <c r="Y33" s="27" t="n">
        <f aca="false">V33-X33-S33</f>
        <v>4616</v>
      </c>
      <c r="Z33" s="26" t="n">
        <f aca="false">IF(Y33&lt;0,0,(ROUNDDOWN(Y33,0)))</f>
        <v>4616</v>
      </c>
      <c r="AA33" s="26" t="n">
        <v>0</v>
      </c>
      <c r="AB33" s="24" t="n">
        <f aca="false">($H$1*P33)*((($M33-$A33)-D33+1)/(($B$2-$B$1+1)))</f>
        <v>1478.16393442623</v>
      </c>
      <c r="AC33" s="26" t="n">
        <f aca="false">ROUNDDOWN(AB33,0)</f>
        <v>1478</v>
      </c>
      <c r="AD33" s="26" t="n">
        <v>0</v>
      </c>
    </row>
    <row r="34" customFormat="false" ht="15.75" hidden="false" customHeight="false" outlineLevel="0" collapsed="false">
      <c r="A34" s="18" t="n">
        <v>42379</v>
      </c>
      <c r="B34" s="43" t="n">
        <v>42419</v>
      </c>
      <c r="C34" s="42" t="n">
        <v>0</v>
      </c>
      <c r="D34" s="42" t="n">
        <v>0</v>
      </c>
      <c r="E34" s="28" t="n">
        <v>36161</v>
      </c>
      <c r="F34" s="20" t="n">
        <v>28000</v>
      </c>
      <c r="G34" s="20" t="n">
        <v>88</v>
      </c>
      <c r="H34" s="20" t="n">
        <f aca="false">'ADD 15-16 '!Q36</f>
        <v>0</v>
      </c>
      <c r="I34" s="22" t="s">
        <v>40</v>
      </c>
      <c r="J34" s="23" t="n">
        <v>200</v>
      </c>
      <c r="K34" s="22" t="s">
        <v>45</v>
      </c>
      <c r="L34" s="22" t="s">
        <v>42</v>
      </c>
      <c r="M34" s="19" t="n">
        <v>42404</v>
      </c>
      <c r="O34" s="24" t="n">
        <f aca="false">IF(G34&gt;$H$3,$H$3,G34)</f>
        <v>88</v>
      </c>
      <c r="P34" s="25" t="n">
        <v>0.35</v>
      </c>
      <c r="Q34" s="24" t="n">
        <f aca="false">H34/((($B$2-$A34)-C34+1)/(($B$2-$B$1)+1))</f>
        <v>0</v>
      </c>
      <c r="R34" s="24" t="n">
        <f aca="false">Q34*(((B34-A34)-D34+1)/(($B$2-$B$1)+1))</f>
        <v>0</v>
      </c>
      <c r="S34" s="26" t="n">
        <f aca="false">ROUNDUP(R34,0)</f>
        <v>0</v>
      </c>
      <c r="T34" s="26" t="n">
        <v>0</v>
      </c>
      <c r="U34" s="27" t="n">
        <f aca="false">(F34-O34)*$P34</f>
        <v>9769.2</v>
      </c>
      <c r="V34" s="27" t="n">
        <f aca="false">ROUNDDOWN(U34,0)</f>
        <v>9769</v>
      </c>
      <c r="W34" s="27" t="n">
        <f aca="false">V34*(($A34-$B$1)+($B$2-B34)+D34)/(($B$2-$B$1+1))</f>
        <v>8674.65846994536</v>
      </c>
      <c r="X34" s="27" t="n">
        <f aca="false">ROUNDUP(W34,0)</f>
        <v>8675</v>
      </c>
      <c r="Y34" s="27" t="n">
        <f aca="false">V34-X34-S34</f>
        <v>1094</v>
      </c>
      <c r="Z34" s="26" t="n">
        <f aca="false">IF(Y34&lt;0,0,(ROUNDDOWN(Y34,0)))</f>
        <v>1094</v>
      </c>
      <c r="AA34" s="26" t="n">
        <v>0</v>
      </c>
      <c r="AB34" s="24" t="n">
        <f aca="false">($H$1*P34)*((($M34-$A34)-D34+1)/(($B$2-$B$1+1)))</f>
        <v>549.48087431694</v>
      </c>
      <c r="AC34" s="26" t="n">
        <f aca="false">ROUNDDOWN(AB34,0)</f>
        <v>549</v>
      </c>
      <c r="AD34" s="26" t="n">
        <v>0</v>
      </c>
    </row>
    <row r="35" customFormat="false" ht="15.75" hidden="false" customHeight="false" outlineLevel="0" collapsed="false">
      <c r="A35" s="18" t="n">
        <v>42411</v>
      </c>
      <c r="B35" s="18" t="n">
        <v>42461</v>
      </c>
      <c r="C35" s="42" t="n">
        <v>0</v>
      </c>
      <c r="D35" s="42" t="n">
        <v>0</v>
      </c>
      <c r="E35" s="19" t="n">
        <v>40923</v>
      </c>
      <c r="F35" s="20" t="n">
        <v>22847</v>
      </c>
      <c r="G35" s="20" t="n">
        <v>153</v>
      </c>
      <c r="H35" s="20" t="n">
        <f aca="false">'ADD 15-16 '!Q37</f>
        <v>0</v>
      </c>
      <c r="I35" s="22" t="s">
        <v>40</v>
      </c>
      <c r="J35" s="23" t="n">
        <v>205</v>
      </c>
      <c r="K35" s="22" t="s">
        <v>45</v>
      </c>
      <c r="L35" s="22" t="s">
        <v>42</v>
      </c>
      <c r="M35" s="19" t="n">
        <v>42446</v>
      </c>
      <c r="O35" s="24" t="n">
        <f aca="false">IF(G35&gt;$H$3,$H$3,G35)</f>
        <v>153</v>
      </c>
      <c r="P35" s="25" t="n">
        <v>0.36</v>
      </c>
      <c r="Q35" s="24" t="n">
        <f aca="false">H35/((($B$2-$A35)-C35+1)/(($B$2-$B$1)+1))</f>
        <v>0</v>
      </c>
      <c r="R35" s="24" t="n">
        <f aca="false">Q35*(((B35-A35)-D35+1)/(($B$2-$B$1)+1))</f>
        <v>0</v>
      </c>
      <c r="S35" s="26" t="n">
        <f aca="false">ROUNDUP(R35,0)</f>
        <v>0</v>
      </c>
      <c r="T35" s="26" t="n">
        <v>0</v>
      </c>
      <c r="U35" s="27" t="n">
        <f aca="false">(F35-O35)*$P35</f>
        <v>8169.84</v>
      </c>
      <c r="V35" s="27" t="n">
        <f aca="false">ROUNDDOWN(U35,0)</f>
        <v>8169</v>
      </c>
      <c r="W35" s="27" t="n">
        <f aca="false">V35*(($A35-$B$1)+($B$2-B35)+D35)/(($B$2-$B$1+1))</f>
        <v>7030.69672131148</v>
      </c>
      <c r="X35" s="27" t="n">
        <f aca="false">ROUNDUP(W35,0)</f>
        <v>7031</v>
      </c>
      <c r="Y35" s="27" t="n">
        <f aca="false">V35-X35-S35</f>
        <v>1138</v>
      </c>
      <c r="Z35" s="26" t="n">
        <f aca="false">IF(Y35&lt;0,0,(ROUNDDOWN(Y35,0)))</f>
        <v>1138</v>
      </c>
      <c r="AA35" s="26" t="n">
        <v>0</v>
      </c>
      <c r="AB35" s="24" t="n">
        <f aca="false">($H$1*P35)*((($M35-$A35)-D35+1)/(($B$2-$B$1+1)))</f>
        <v>782.55737704918</v>
      </c>
      <c r="AC35" s="26" t="n">
        <f aca="false">ROUNDDOWN(AB35,0)</f>
        <v>782</v>
      </c>
      <c r="AD35" s="26" t="n">
        <v>0</v>
      </c>
    </row>
    <row r="36" customFormat="false" ht="15.75" hidden="false" customHeight="false" outlineLevel="0" collapsed="false">
      <c r="A36" s="18" t="n">
        <v>42441</v>
      </c>
      <c r="B36" s="18" t="n">
        <v>42461</v>
      </c>
      <c r="C36" s="42" t="n">
        <v>0</v>
      </c>
      <c r="D36" s="42" t="n">
        <v>0</v>
      </c>
      <c r="E36" s="19" t="n">
        <v>40854</v>
      </c>
      <c r="F36" s="20" t="n">
        <v>25000</v>
      </c>
      <c r="G36" s="20" t="n">
        <v>200</v>
      </c>
      <c r="H36" s="20" t="n">
        <f aca="false">'ADD 15-16 '!Q38</f>
        <v>13</v>
      </c>
      <c r="I36" s="22" t="s">
        <v>40</v>
      </c>
      <c r="J36" s="23" t="n">
        <v>210</v>
      </c>
      <c r="K36" s="22" t="s">
        <v>45</v>
      </c>
      <c r="L36" s="22" t="s">
        <v>42</v>
      </c>
      <c r="M36" s="19" t="n">
        <v>42446</v>
      </c>
      <c r="O36" s="24" t="n">
        <f aca="false">IF(G36&gt;$H$3,$H$3,G36)</f>
        <v>200</v>
      </c>
      <c r="P36" s="25" t="n">
        <v>0.37</v>
      </c>
      <c r="Q36" s="24" t="n">
        <f aca="false">H36/((($B$2-$A36)-C36+1)/(($B$2-$B$1)+1))</f>
        <v>190.32</v>
      </c>
      <c r="R36" s="24" t="n">
        <f aca="false">Q36*(((B36-A36)-D36+1)/(($B$2-$B$1)+1))</f>
        <v>10.92</v>
      </c>
      <c r="S36" s="26" t="n">
        <f aca="false">ROUNDUP(R36,0)</f>
        <v>11</v>
      </c>
      <c r="T36" s="26" t="n">
        <v>0</v>
      </c>
      <c r="U36" s="27" t="n">
        <f aca="false">(F36-O36)*$P36</f>
        <v>9176</v>
      </c>
      <c r="V36" s="27" t="n">
        <f aca="false">ROUNDDOWN(U36,0)</f>
        <v>9176</v>
      </c>
      <c r="W36" s="27" t="n">
        <f aca="false">V36*(($A36-$B$1)+($B$2-B36)+D36)/(($B$2-$B$1+1))</f>
        <v>8649.50819672131</v>
      </c>
      <c r="X36" s="27" t="n">
        <f aca="false">ROUNDUP(W36,0)</f>
        <v>8650</v>
      </c>
      <c r="Y36" s="27" t="n">
        <f aca="false">V36-X36-S36</f>
        <v>515</v>
      </c>
      <c r="Z36" s="26" t="n">
        <f aca="false">IF(Y36&lt;0,0,(ROUNDDOWN(Y36,0)))</f>
        <v>515</v>
      </c>
      <c r="AA36" s="26" t="n">
        <v>0</v>
      </c>
      <c r="AB36" s="24" t="n">
        <f aca="false">($H$1*P36)*((($M36-$A36)-D36+1)/(($B$2-$B$1+1)))</f>
        <v>134.049180327869</v>
      </c>
      <c r="AC36" s="26" t="n">
        <f aca="false">ROUNDDOWN(AB36,0)</f>
        <v>134</v>
      </c>
      <c r="AD36" s="26" t="n">
        <v>0</v>
      </c>
    </row>
    <row r="37" customFormat="false" ht="15.75" hidden="false" customHeight="false" outlineLevel="0" collapsed="false">
      <c r="A37" s="18" t="n">
        <v>42370</v>
      </c>
      <c r="B37" s="43" t="n">
        <v>42465</v>
      </c>
      <c r="C37" s="44" t="n">
        <v>0</v>
      </c>
      <c r="D37" s="44" t="n">
        <v>0</v>
      </c>
      <c r="E37" s="19" t="n">
        <v>35796</v>
      </c>
      <c r="F37" s="20" t="n">
        <v>51423</v>
      </c>
      <c r="G37" s="20" t="n">
        <v>0</v>
      </c>
      <c r="H37" s="20" t="n">
        <f aca="false">'ADD 15-16 '!Q39</f>
        <v>0</v>
      </c>
      <c r="I37" s="22" t="s">
        <v>40</v>
      </c>
      <c r="J37" s="23" t="n">
        <v>215</v>
      </c>
      <c r="K37" s="22" t="s">
        <v>45</v>
      </c>
      <c r="L37" s="22" t="s">
        <v>42</v>
      </c>
      <c r="M37" s="19" t="n">
        <v>42450</v>
      </c>
      <c r="O37" s="24" t="n">
        <f aca="false">IF(G37&gt;$H$3,$H$3,G37)</f>
        <v>0</v>
      </c>
      <c r="P37" s="25" t="n">
        <v>0.37</v>
      </c>
      <c r="Q37" s="24" t="n">
        <f aca="false">H37/((($B$2-$A37)-C37+1)/(($B$2-$B$1)+1))</f>
        <v>0</v>
      </c>
      <c r="R37" s="24" t="n">
        <f aca="false">Q37*(((B37-A37)-D37+1)/(($B$2-$B$1)+1))</f>
        <v>0</v>
      </c>
      <c r="S37" s="26" t="n">
        <f aca="false">ROUNDUP(R37,0)</f>
        <v>0</v>
      </c>
      <c r="T37" s="26" t="n">
        <v>0</v>
      </c>
      <c r="U37" s="27" t="n">
        <f aca="false">(F37-O37)*$P37</f>
        <v>19026.51</v>
      </c>
      <c r="V37" s="27" t="n">
        <f aca="false">ROUNDDOWN(U37,0)</f>
        <v>19026</v>
      </c>
      <c r="W37" s="27" t="n">
        <f aca="false">V37*(($A37-$B$1)+($B$2-B37)+D37)/(($B$2-$B$1+1))</f>
        <v>14035.5737704918</v>
      </c>
      <c r="X37" s="27" t="n">
        <f aca="false">ROUNDUP(W37,0)</f>
        <v>14036</v>
      </c>
      <c r="Y37" s="27" t="n">
        <f aca="false">V37-X37-S37</f>
        <v>4990</v>
      </c>
      <c r="Z37" s="26" t="n">
        <f aca="false">IF(Y37&lt;0,0,(ROUNDDOWN(Y37,0)))</f>
        <v>4990</v>
      </c>
      <c r="AA37" s="26" t="n">
        <v>0</v>
      </c>
      <c r="AB37" s="24" t="n">
        <f aca="false">($H$1*P37)*((($M37-$A37)-D37+1)/(($B$2-$B$1+1)))</f>
        <v>1809.66393442623</v>
      </c>
      <c r="AC37" s="26" t="n">
        <f aca="false">ROUNDDOWN(AB37,0)</f>
        <v>1809</v>
      </c>
      <c r="AD37" s="26" t="n">
        <v>0</v>
      </c>
    </row>
    <row r="38" customFormat="false" ht="15.75" hidden="false" customHeight="false" outlineLevel="0" collapsed="false">
      <c r="A38" s="18" t="n">
        <v>42100</v>
      </c>
      <c r="B38" s="18" t="n">
        <v>42350</v>
      </c>
      <c r="C38" s="42" t="n">
        <v>0</v>
      </c>
      <c r="D38" s="42" t="n">
        <v>0</v>
      </c>
      <c r="E38" s="28" t="n">
        <v>36161</v>
      </c>
      <c r="F38" s="20" t="n">
        <v>67545</v>
      </c>
      <c r="G38" s="20" t="n">
        <v>0</v>
      </c>
      <c r="H38" s="20" t="n">
        <f aca="false">'ADD 15-16 '!Q40</f>
        <v>53</v>
      </c>
      <c r="I38" s="22" t="s">
        <v>46</v>
      </c>
      <c r="J38" s="23" t="n">
        <v>1</v>
      </c>
      <c r="K38" s="22" t="s">
        <v>41</v>
      </c>
      <c r="L38" s="22" t="s">
        <v>42</v>
      </c>
      <c r="M38" s="19" t="n">
        <v>42335</v>
      </c>
      <c r="O38" s="24" t="n">
        <f aca="false">IF(G38&gt;$H$3,$H$3,G38)</f>
        <v>0</v>
      </c>
      <c r="P38" s="37" t="n">
        <v>0.08</v>
      </c>
      <c r="Q38" s="24" t="n">
        <f aca="false">H38/((($B$2-$A38)-C38+1)/(($B$2-$B$1)+1))</f>
        <v>53</v>
      </c>
      <c r="R38" s="24" t="n">
        <f aca="false">Q38*(((B38-A38)-D38+1)/(($B$2-$B$1)+1))</f>
        <v>36.3469945355191</v>
      </c>
      <c r="S38" s="26" t="n">
        <f aca="false">ROUNDUP(R38,0)</f>
        <v>37</v>
      </c>
      <c r="T38" s="26" t="n">
        <v>0</v>
      </c>
      <c r="U38" s="27" t="n">
        <f aca="false">(F38-O38)*$P38</f>
        <v>5403.6</v>
      </c>
      <c r="V38" s="27" t="n">
        <f aca="false">ROUNDDOWN(U38,0)</f>
        <v>5403</v>
      </c>
      <c r="W38" s="27" t="n">
        <f aca="false">V38*(($A38-$B$1)+($B$2-B38)+D38)/(($B$2-$B$1+1))</f>
        <v>1697.66393442623</v>
      </c>
      <c r="X38" s="27" t="n">
        <f aca="false">ROUNDUP(W38,0)</f>
        <v>1698</v>
      </c>
      <c r="Y38" s="27" t="n">
        <f aca="false">V38-X38-S38</f>
        <v>3668</v>
      </c>
      <c r="Z38" s="26" t="n">
        <f aca="false">IF(Y38&lt;0,0,(ROUNDDOWN(Y38,0)))</f>
        <v>3668</v>
      </c>
      <c r="AA38" s="26" t="n">
        <v>0</v>
      </c>
      <c r="AB38" s="24" t="n">
        <f aca="false">($H$1*P38)*((($M38-$A38)-D38+1)/(($B$2-$B$1+1)))</f>
        <v>1140.0218579235</v>
      </c>
      <c r="AC38" s="26" t="n">
        <f aca="false">ROUNDDOWN(AB38,0)</f>
        <v>1140</v>
      </c>
      <c r="AD38" s="26" t="n">
        <v>0</v>
      </c>
    </row>
    <row r="39" customFormat="false" ht="15.75" hidden="false" customHeight="false" outlineLevel="0" collapsed="false">
      <c r="A39" s="18" t="n">
        <v>42126</v>
      </c>
      <c r="B39" s="18" t="n">
        <v>42319</v>
      </c>
      <c r="C39" s="44" t="n">
        <v>0</v>
      </c>
      <c r="D39" s="44" t="n">
        <v>0</v>
      </c>
      <c r="E39" s="19" t="n">
        <v>41275</v>
      </c>
      <c r="F39" s="20" t="n">
        <v>12322</v>
      </c>
      <c r="G39" s="20" t="n">
        <v>0</v>
      </c>
      <c r="H39" s="20" t="n">
        <f aca="false">'ADD 15-16 '!Q41</f>
        <v>243</v>
      </c>
      <c r="I39" s="22" t="s">
        <v>46</v>
      </c>
      <c r="J39" s="23" t="n">
        <v>55</v>
      </c>
      <c r="K39" s="22" t="s">
        <v>41</v>
      </c>
      <c r="L39" s="22" t="s">
        <v>42</v>
      </c>
      <c r="M39" s="19" t="n">
        <v>42304</v>
      </c>
      <c r="O39" s="24" t="n">
        <f aca="false">IF(G39&gt;$H$3,$H$3,G39)</f>
        <v>0</v>
      </c>
      <c r="P39" s="37" t="n">
        <v>0.12</v>
      </c>
      <c r="Q39" s="24" t="n">
        <f aca="false">H39/((($B$2-$A39)-C39+1)/(($B$2-$B$1)+1))</f>
        <v>261.582352941176</v>
      </c>
      <c r="R39" s="24" t="n">
        <f aca="false">Q39*(((B39-A39)-D39+1)/(($B$2-$B$1)+1))</f>
        <v>138.652941176471</v>
      </c>
      <c r="S39" s="26" t="n">
        <f aca="false">ROUNDUP(R39,0)</f>
        <v>139</v>
      </c>
      <c r="T39" s="26" t="n">
        <v>0</v>
      </c>
      <c r="U39" s="27" t="n">
        <f aca="false">(F39-O39)*$P39</f>
        <v>1478.64</v>
      </c>
      <c r="V39" s="27" t="n">
        <f aca="false">ROUNDDOWN(U39,0)</f>
        <v>1478</v>
      </c>
      <c r="W39" s="27" t="n">
        <f aca="false">V39*(($A39-$B$1)+($B$2-B39)+D39)/(($B$2-$B$1+1))</f>
        <v>694.579234972678</v>
      </c>
      <c r="X39" s="27" t="n">
        <f aca="false">ROUNDUP(W39,0)</f>
        <v>695</v>
      </c>
      <c r="Y39" s="27" t="n">
        <f aca="false">V39-X39-S39</f>
        <v>644</v>
      </c>
      <c r="Z39" s="26" t="n">
        <f aca="false">IF(Y39&lt;0,0,(ROUNDDOWN(Y39,0)))</f>
        <v>644</v>
      </c>
      <c r="AA39" s="26" t="n">
        <v>0</v>
      </c>
      <c r="AB39" s="24" t="n">
        <f aca="false">($H$1*P39)*((($M39-$A39)-D39+1)/(($B$2-$B$1+1)))</f>
        <v>1297.01639344262</v>
      </c>
      <c r="AC39" s="26" t="n">
        <f aca="false">ROUNDDOWN(AB39,0)</f>
        <v>1297</v>
      </c>
      <c r="AD39" s="26" t="n">
        <v>0</v>
      </c>
    </row>
    <row r="40" customFormat="false" ht="15.75" hidden="false" customHeight="false" outlineLevel="0" collapsed="false">
      <c r="A40" s="18" t="n">
        <v>42158</v>
      </c>
      <c r="B40" s="43" t="n">
        <v>42308</v>
      </c>
      <c r="C40" s="42" t="n">
        <v>0</v>
      </c>
      <c r="D40" s="42" t="n">
        <v>0</v>
      </c>
      <c r="E40" s="19" t="n">
        <v>41275</v>
      </c>
      <c r="F40" s="20" t="n">
        <v>23999</v>
      </c>
      <c r="G40" s="20" t="n">
        <v>0</v>
      </c>
      <c r="H40" s="20" t="n">
        <f aca="false">'ADD 15-16 '!Q42</f>
        <v>0</v>
      </c>
      <c r="I40" s="22" t="s">
        <v>46</v>
      </c>
      <c r="J40" s="23" t="n">
        <v>75</v>
      </c>
      <c r="K40" s="22" t="s">
        <v>41</v>
      </c>
      <c r="L40" s="22" t="s">
        <v>42</v>
      </c>
      <c r="M40" s="19" t="n">
        <v>42293</v>
      </c>
      <c r="O40" s="24" t="n">
        <f aca="false">IF(G40&gt;$H$3,$H$3,G40)</f>
        <v>0</v>
      </c>
      <c r="P40" s="37" t="n">
        <v>0.12</v>
      </c>
      <c r="Q40" s="24" t="n">
        <f aca="false">H40/((($B$2-$A40)-C40+1)/(($B$2-$B$1)+1))</f>
        <v>0</v>
      </c>
      <c r="R40" s="24" t="n">
        <f aca="false">Q40*(((B40-A40)-D40+1)/(($B$2-$B$1)+1))</f>
        <v>0</v>
      </c>
      <c r="S40" s="26" t="n">
        <f aca="false">ROUNDUP(R40,0)</f>
        <v>0</v>
      </c>
      <c r="T40" s="26" t="n">
        <v>0</v>
      </c>
      <c r="U40" s="27" t="n">
        <f aca="false">(F40-O40)*$P40</f>
        <v>2879.88</v>
      </c>
      <c r="V40" s="27" t="n">
        <f aca="false">ROUNDDOWN(U40,0)</f>
        <v>2879</v>
      </c>
      <c r="W40" s="27" t="n">
        <f aca="false">V40*(($A40-$B$1)+($B$2-B40)+D40)/(($B$2-$B$1+1))</f>
        <v>1691.21584699454</v>
      </c>
      <c r="X40" s="27" t="n">
        <f aca="false">ROUNDUP(W40,0)</f>
        <v>1692</v>
      </c>
      <c r="Y40" s="27" t="n">
        <f aca="false">V40-X40-S40</f>
        <v>1187</v>
      </c>
      <c r="Z40" s="26" t="n">
        <f aca="false">IF(Y40&lt;0,0,(ROUNDDOWN(Y40,0)))</f>
        <v>1187</v>
      </c>
      <c r="AA40" s="26" t="n">
        <v>0</v>
      </c>
      <c r="AB40" s="24" t="n">
        <f aca="false">($H$1*P40)*((($M40-$A40)-D40+1)/(($B$2-$B$1+1)))</f>
        <v>985.44262295082</v>
      </c>
      <c r="AC40" s="26" t="n">
        <f aca="false">ROUNDDOWN(AB40,0)</f>
        <v>985</v>
      </c>
      <c r="AD40" s="26" t="n">
        <v>0</v>
      </c>
    </row>
    <row r="41" customFormat="false" ht="15.75" hidden="false" customHeight="false" outlineLevel="0" collapsed="false">
      <c r="A41" s="18" t="n">
        <v>42189</v>
      </c>
      <c r="B41" s="18" t="n">
        <v>42384</v>
      </c>
      <c r="C41" s="42" t="n">
        <v>0</v>
      </c>
      <c r="D41" s="42" t="n">
        <v>0</v>
      </c>
      <c r="E41" s="19" t="n">
        <v>41275</v>
      </c>
      <c r="F41" s="20" t="n">
        <v>87654</v>
      </c>
      <c r="G41" s="20" t="n">
        <v>0</v>
      </c>
      <c r="H41" s="20" t="n">
        <f aca="false">'ADD 15-16 '!Q43</f>
        <v>0</v>
      </c>
      <c r="I41" s="22" t="s">
        <v>46</v>
      </c>
      <c r="J41" s="23" t="n">
        <v>76</v>
      </c>
      <c r="K41" s="22" t="s">
        <v>41</v>
      </c>
      <c r="L41" s="22" t="s">
        <v>42</v>
      </c>
      <c r="M41" s="19" t="n">
        <v>42369</v>
      </c>
      <c r="O41" s="24" t="n">
        <f aca="false">IF(G41&gt;$H$3,$H$3,G41)</f>
        <v>0</v>
      </c>
      <c r="P41" s="37" t="n">
        <v>0.16</v>
      </c>
      <c r="Q41" s="24" t="n">
        <f aca="false">H41/((($B$2-$A41)-C41+1)/(($B$2-$B$1)+1))</f>
        <v>0</v>
      </c>
      <c r="R41" s="24" t="n">
        <f aca="false">Q41*(((B41-A41)-D41+1)/(($B$2-$B$1)+1))</f>
        <v>0</v>
      </c>
      <c r="S41" s="26" t="n">
        <f aca="false">ROUNDUP(R41,0)</f>
        <v>0</v>
      </c>
      <c r="T41" s="26" t="n">
        <v>0</v>
      </c>
      <c r="U41" s="27" t="n">
        <f aca="false">(F41-O41)*$P41</f>
        <v>14024.64</v>
      </c>
      <c r="V41" s="27" t="n">
        <f aca="false">ROUNDDOWN(U41,0)</f>
        <v>14024</v>
      </c>
      <c r="W41" s="27" t="n">
        <f aca="false">V41*(($A41-$B$1)+($B$2-B41)+D41)/(($B$2-$B$1+1))</f>
        <v>6513.87978142077</v>
      </c>
      <c r="X41" s="27" t="n">
        <f aca="false">ROUNDUP(W41,0)</f>
        <v>6514</v>
      </c>
      <c r="Y41" s="27" t="n">
        <f aca="false">V41-X41-S41</f>
        <v>7510</v>
      </c>
      <c r="Z41" s="26" t="n">
        <f aca="false">IF(Y41&lt;0,0,(ROUNDDOWN(Y41,0)))</f>
        <v>7510</v>
      </c>
      <c r="AA41" s="26" t="n">
        <v>0</v>
      </c>
      <c r="AB41" s="24" t="n">
        <f aca="false">($H$1*P41)*((($M41-$A41)-D41+1)/(($B$2-$B$1+1)))</f>
        <v>1748.67759562842</v>
      </c>
      <c r="AC41" s="26" t="n">
        <f aca="false">ROUNDDOWN(AB41,0)</f>
        <v>1748</v>
      </c>
      <c r="AD41" s="26" t="n">
        <v>0</v>
      </c>
    </row>
    <row r="42" customFormat="false" ht="15.75" hidden="false" customHeight="false" outlineLevel="0" collapsed="false">
      <c r="A42" s="18" t="n">
        <v>42221</v>
      </c>
      <c r="B42" s="18" t="n">
        <v>42434</v>
      </c>
      <c r="C42" s="42" t="n">
        <v>0</v>
      </c>
      <c r="D42" s="42" t="n">
        <v>0</v>
      </c>
      <c r="E42" s="19" t="n">
        <v>40923</v>
      </c>
      <c r="F42" s="20" t="n">
        <v>22987</v>
      </c>
      <c r="G42" s="20" t="n">
        <v>0</v>
      </c>
      <c r="H42" s="20" t="n">
        <f aca="false">'ADD 15-16 '!Q44</f>
        <v>525</v>
      </c>
      <c r="I42" s="22" t="s">
        <v>46</v>
      </c>
      <c r="J42" s="23" t="n">
        <v>82</v>
      </c>
      <c r="K42" s="22" t="s">
        <v>41</v>
      </c>
      <c r="L42" s="22" t="s">
        <v>42</v>
      </c>
      <c r="M42" s="19" t="n">
        <v>42418</v>
      </c>
      <c r="O42" s="24" t="n">
        <f aca="false">IF(G42&gt;$H$3,$H$3,G42)</f>
        <v>0</v>
      </c>
      <c r="P42" s="37" t="n">
        <v>0.16</v>
      </c>
      <c r="Q42" s="24" t="n">
        <f aca="false">H42/((($B$2-$A42)-C42+1)/(($B$2-$B$1)+1))</f>
        <v>784.285714285714</v>
      </c>
      <c r="R42" s="24" t="n">
        <f aca="false">Q42*(((B42-A42)-D42+1)/(($B$2-$B$1)+1))</f>
        <v>458.571428571429</v>
      </c>
      <c r="S42" s="26" t="n">
        <f aca="false">ROUNDUP(R42,0)</f>
        <v>459</v>
      </c>
      <c r="T42" s="26" t="n">
        <v>0</v>
      </c>
      <c r="U42" s="27" t="n">
        <f aca="false">(F42-O42)*$P42</f>
        <v>3677.92</v>
      </c>
      <c r="V42" s="27" t="n">
        <f aca="false">ROUNDDOWN(U42,0)</f>
        <v>3677</v>
      </c>
      <c r="W42" s="27" t="n">
        <f aca="false">V42*(($A42-$B$1)+($B$2-B42)+D42)/(($B$2-$B$1+1))</f>
        <v>1527.06010928962</v>
      </c>
      <c r="X42" s="27" t="n">
        <f aca="false">ROUNDUP(W42,0)</f>
        <v>1528</v>
      </c>
      <c r="Y42" s="27" t="n">
        <f aca="false">V42-X42-S42</f>
        <v>1690</v>
      </c>
      <c r="Z42" s="26" t="n">
        <f aca="false">IF(Y42&lt;0,0,(ROUNDDOWN(Y42,0)))</f>
        <v>1690</v>
      </c>
      <c r="AA42" s="26" t="n">
        <v>0</v>
      </c>
      <c r="AB42" s="24" t="n">
        <f aca="false">($H$1*P42)*((($M42-$A42)-D42+1)/(($B$2-$B$1+1)))</f>
        <v>1912.91803278689</v>
      </c>
      <c r="AC42" s="26" t="n">
        <f aca="false">ROUNDDOWN(AB42,0)</f>
        <v>1912</v>
      </c>
      <c r="AD42" s="26" t="n">
        <v>0</v>
      </c>
    </row>
    <row r="43" customFormat="false" ht="15.75" hidden="false" customHeight="false" outlineLevel="0" collapsed="false">
      <c r="A43" s="18" t="n">
        <v>42253</v>
      </c>
      <c r="B43" s="43" t="n">
        <v>42419</v>
      </c>
      <c r="C43" s="42" t="n">
        <v>0</v>
      </c>
      <c r="D43" s="42" t="n">
        <v>0</v>
      </c>
      <c r="E43" s="19" t="n">
        <v>40854</v>
      </c>
      <c r="F43" s="20" t="n">
        <v>14675</v>
      </c>
      <c r="G43" s="20" t="n">
        <v>0</v>
      </c>
      <c r="H43" s="20" t="n">
        <f aca="false">'ADD 15-16 '!Q45</f>
        <v>122</v>
      </c>
      <c r="I43" s="22" t="s">
        <v>46</v>
      </c>
      <c r="J43" s="23" t="n">
        <v>94</v>
      </c>
      <c r="K43" s="22" t="s">
        <v>41</v>
      </c>
      <c r="L43" s="22" t="s">
        <v>42</v>
      </c>
      <c r="M43" s="19" t="n">
        <v>42404</v>
      </c>
      <c r="O43" s="24" t="n">
        <f aca="false">IF(G43&gt;$H$3,$H$3,G43)</f>
        <v>0</v>
      </c>
      <c r="P43" s="37" t="n">
        <v>0.16</v>
      </c>
      <c r="Q43" s="24" t="n">
        <f aca="false">H43/((($B$2-$A43)-C43+1)/(($B$2-$B$1)+1))</f>
        <v>209.633802816901</v>
      </c>
      <c r="R43" s="24" t="n">
        <f aca="false">Q43*(((B43-A43)-D43+1)/(($B$2-$B$1)+1))</f>
        <v>95.6525821596244</v>
      </c>
      <c r="S43" s="26" t="n">
        <f aca="false">ROUNDUP(R43,0)</f>
        <v>96</v>
      </c>
      <c r="T43" s="26" t="n">
        <v>0</v>
      </c>
      <c r="U43" s="27" t="n">
        <f aca="false">(F43-O43)*$P43</f>
        <v>2348</v>
      </c>
      <c r="V43" s="27" t="n">
        <f aca="false">ROUNDDOWN(U43,0)</f>
        <v>2348</v>
      </c>
      <c r="W43" s="27" t="n">
        <f aca="false">V43*(($A43-$B$1)+($B$2-B43)+D43)/(($B$2-$B$1+1))</f>
        <v>1276.64480874317</v>
      </c>
      <c r="X43" s="27" t="n">
        <f aca="false">ROUNDUP(W43,0)</f>
        <v>1277</v>
      </c>
      <c r="Y43" s="27" t="n">
        <f aca="false">V43-X43-S43</f>
        <v>975</v>
      </c>
      <c r="Z43" s="26" t="n">
        <f aca="false">IF(Y43&lt;0,0,(ROUNDDOWN(Y43,0)))</f>
        <v>975</v>
      </c>
      <c r="AA43" s="26" t="n">
        <v>0</v>
      </c>
      <c r="AB43" s="24" t="n">
        <f aca="false">($H$1*P43)*((($M43-$A43)-D43+1)/(($B$2-$B$1+1)))</f>
        <v>1468.50273224044</v>
      </c>
      <c r="AC43" s="26" t="n">
        <f aca="false">ROUNDDOWN(AB43,0)</f>
        <v>1468</v>
      </c>
      <c r="AD43" s="26" t="n">
        <v>0</v>
      </c>
    </row>
    <row r="44" customFormat="false" ht="15.75" hidden="false" customHeight="false" outlineLevel="0" collapsed="false">
      <c r="A44" s="18" t="n">
        <v>42284</v>
      </c>
      <c r="B44" s="18" t="n">
        <v>42461</v>
      </c>
      <c r="C44" s="42" t="n">
        <v>0</v>
      </c>
      <c r="D44" s="42" t="n">
        <v>0</v>
      </c>
      <c r="E44" s="19" t="n">
        <v>35796</v>
      </c>
      <c r="F44" s="20" t="n">
        <v>25446</v>
      </c>
      <c r="G44" s="20" t="n">
        <v>0</v>
      </c>
      <c r="H44" s="20" t="n">
        <f aca="false">'ADD 15-16 '!Q46</f>
        <v>156</v>
      </c>
      <c r="I44" s="22" t="s">
        <v>46</v>
      </c>
      <c r="J44" s="23" t="n">
        <v>95</v>
      </c>
      <c r="K44" s="22" t="s">
        <v>41</v>
      </c>
      <c r="L44" s="22" t="s">
        <v>42</v>
      </c>
      <c r="M44" s="19" t="n">
        <v>42446</v>
      </c>
      <c r="O44" s="24" t="n">
        <f aca="false">IF(G44&gt;$H$3,$H$3,G44)</f>
        <v>0</v>
      </c>
      <c r="P44" s="37" t="n">
        <v>0.17</v>
      </c>
      <c r="Q44" s="24" t="n">
        <f aca="false">H44/((($B$2-$A44)-C44+1)/(($B$2-$B$1)+1))</f>
        <v>313.714285714286</v>
      </c>
      <c r="R44" s="24" t="n">
        <f aca="false">Q44*(((B44-A44)-D44+1)/(($B$2-$B$1)+1))</f>
        <v>152.571428571429</v>
      </c>
      <c r="S44" s="26" t="n">
        <f aca="false">ROUNDUP(R44,0)</f>
        <v>153</v>
      </c>
      <c r="T44" s="26" t="n">
        <v>0</v>
      </c>
      <c r="U44" s="27" t="n">
        <f aca="false">(F44-O44)*$P44</f>
        <v>4325.82</v>
      </c>
      <c r="V44" s="27" t="n">
        <f aca="false">ROUNDDOWN(U44,0)</f>
        <v>4325</v>
      </c>
      <c r="W44" s="27" t="n">
        <f aca="false">V44*(($A44-$B$1)+($B$2-B44)+D44)/(($B$2-$B$1+1))</f>
        <v>2221.58469945355</v>
      </c>
      <c r="X44" s="27" t="n">
        <f aca="false">ROUNDUP(W44,0)</f>
        <v>2222</v>
      </c>
      <c r="Y44" s="27" t="n">
        <f aca="false">V44-X44-S44</f>
        <v>1950</v>
      </c>
      <c r="Z44" s="26" t="n">
        <f aca="false">IF(Y44&lt;0,0,(ROUNDDOWN(Y44,0)))</f>
        <v>1950</v>
      </c>
      <c r="AA44" s="26" t="n">
        <v>0</v>
      </c>
      <c r="AB44" s="24" t="n">
        <f aca="false">($H$1*P44)*((($M44-$A44)-D44+1)/(($B$2-$B$1+1)))</f>
        <v>1673.19945355191</v>
      </c>
      <c r="AC44" s="26" t="n">
        <f aca="false">ROUNDDOWN(AB44,0)</f>
        <v>1673</v>
      </c>
      <c r="AD44" s="26" t="n">
        <v>0</v>
      </c>
    </row>
    <row r="45" customFormat="false" ht="15.75" hidden="false" customHeight="false" outlineLevel="0" collapsed="false">
      <c r="A45" s="18" t="n">
        <v>42316</v>
      </c>
      <c r="B45" s="18" t="n">
        <v>42384</v>
      </c>
      <c r="C45" s="44" t="n">
        <v>0</v>
      </c>
      <c r="D45" s="44" t="n">
        <v>0</v>
      </c>
      <c r="E45" s="28" t="n">
        <v>35797</v>
      </c>
      <c r="F45" s="20" t="n">
        <v>33656</v>
      </c>
      <c r="G45" s="20" t="n">
        <v>0</v>
      </c>
      <c r="H45" s="20" t="n">
        <f aca="false">'ADD 15-16 '!Q47</f>
        <v>172</v>
      </c>
      <c r="I45" s="22" t="s">
        <v>46</v>
      </c>
      <c r="J45" s="23" t="n">
        <v>100</v>
      </c>
      <c r="K45" s="22" t="s">
        <v>41</v>
      </c>
      <c r="L45" s="22" t="s">
        <v>42</v>
      </c>
      <c r="M45" s="19" t="n">
        <v>42369</v>
      </c>
      <c r="O45" s="24" t="n">
        <f aca="false">IF(G45&gt;$H$3,$H$3,G45)</f>
        <v>0</v>
      </c>
      <c r="P45" s="37" t="n">
        <v>0.18</v>
      </c>
      <c r="Q45" s="24" t="n">
        <f aca="false">H45/((($B$2-$A45)-C45+1)/(($B$2-$B$1)+1))</f>
        <v>419.68</v>
      </c>
      <c r="R45" s="24" t="n">
        <f aca="false">Q45*(((B45-A45)-D45+1)/(($B$2-$B$1)+1))</f>
        <v>79.12</v>
      </c>
      <c r="S45" s="26" t="n">
        <f aca="false">ROUNDUP(R45,0)</f>
        <v>80</v>
      </c>
      <c r="T45" s="26" t="n">
        <v>0</v>
      </c>
      <c r="U45" s="27" t="n">
        <f aca="false">(F45-O45)*$P45</f>
        <v>6058.08</v>
      </c>
      <c r="V45" s="27" t="n">
        <f aca="false">ROUNDDOWN(U45,0)</f>
        <v>6058</v>
      </c>
      <c r="W45" s="27" t="n">
        <f aca="false">V45*(($A45-$B$1)+($B$2-B45)+D45)/(($B$2-$B$1+1))</f>
        <v>4915.91803278689</v>
      </c>
      <c r="X45" s="27" t="n">
        <f aca="false">ROUNDUP(W45,0)</f>
        <v>4916</v>
      </c>
      <c r="Y45" s="27" t="n">
        <f aca="false">V45-X45-S45</f>
        <v>1062</v>
      </c>
      <c r="Z45" s="26" t="n">
        <f aca="false">IF(Y45&lt;0,0,(ROUNDDOWN(Y45,0)))</f>
        <v>1062</v>
      </c>
      <c r="AA45" s="26" t="n">
        <v>0</v>
      </c>
      <c r="AB45" s="24" t="n">
        <f aca="false">($H$1*P45)*((($M45-$A45)-D45+1)/(($B$2-$B$1+1)))</f>
        <v>586.918032786885</v>
      </c>
      <c r="AC45" s="26" t="n">
        <f aca="false">ROUNDDOWN(AB45,0)</f>
        <v>586</v>
      </c>
      <c r="AD45" s="26" t="n">
        <v>0</v>
      </c>
    </row>
    <row r="46" customFormat="false" ht="15.75" hidden="false" customHeight="false" outlineLevel="0" collapsed="false">
      <c r="A46" s="18" t="n">
        <v>42347</v>
      </c>
      <c r="B46" s="43" t="n">
        <v>42434</v>
      </c>
      <c r="C46" s="42" t="n">
        <v>0</v>
      </c>
      <c r="D46" s="42" t="n">
        <v>0</v>
      </c>
      <c r="E46" s="28" t="n">
        <v>36161</v>
      </c>
      <c r="F46" s="20" t="n">
        <v>71222</v>
      </c>
      <c r="G46" s="20" t="n">
        <v>7000</v>
      </c>
      <c r="H46" s="20" t="n">
        <f aca="false">'ADD 15-16 '!Q48</f>
        <v>170</v>
      </c>
      <c r="I46" s="22" t="s">
        <v>46</v>
      </c>
      <c r="J46" s="23" t="n">
        <v>105</v>
      </c>
      <c r="K46" s="22" t="s">
        <v>41</v>
      </c>
      <c r="L46" s="22" t="s">
        <v>42</v>
      </c>
      <c r="M46" s="19" t="n">
        <v>42418</v>
      </c>
      <c r="O46" s="24" t="n">
        <f aca="false">IF(G46&gt;$H$3,$H$3,G46)</f>
        <v>5000</v>
      </c>
      <c r="P46" s="37" t="n">
        <v>0.19</v>
      </c>
      <c r="Q46" s="24" t="n">
        <f aca="false">H46/((($B$2-$A46)-C46+1)/(($B$2-$B$1)+1))</f>
        <v>522.857142857143</v>
      </c>
      <c r="R46" s="24" t="n">
        <f aca="false">Q46*(((B46-A46)-D46+1)/(($B$2-$B$1)+1))</f>
        <v>125.714285714286</v>
      </c>
      <c r="S46" s="26" t="n">
        <f aca="false">ROUNDUP(R46,0)</f>
        <v>126</v>
      </c>
      <c r="T46" s="26" t="n">
        <v>0</v>
      </c>
      <c r="U46" s="27" t="n">
        <f aca="false">(F46-O46)*$P46</f>
        <v>12582.18</v>
      </c>
      <c r="V46" s="27" t="n">
        <f aca="false">ROUNDDOWN(U46,0)</f>
        <v>12582</v>
      </c>
      <c r="W46" s="27" t="n">
        <f aca="false">V46*(($A46-$B$1)+($B$2-B46)+D46)/(($B$2-$B$1+1))</f>
        <v>9556.81967213115</v>
      </c>
      <c r="X46" s="27" t="n">
        <f aca="false">ROUNDUP(W46,0)</f>
        <v>9557</v>
      </c>
      <c r="Y46" s="27" t="n">
        <f aca="false">V46-X46-S46</f>
        <v>2899</v>
      </c>
      <c r="Z46" s="26" t="n">
        <f aca="false">IF(Y46&lt;0,0,(ROUNDDOWN(Y46,0)))</f>
        <v>2899</v>
      </c>
      <c r="AA46" s="26" t="n">
        <v>0</v>
      </c>
      <c r="AB46" s="24" t="n">
        <f aca="false">($H$1*P46)*((($M46-$A46)-D46+1)/(($B$2-$B$1+1)))</f>
        <v>826.032786885246</v>
      </c>
      <c r="AC46" s="26" t="n">
        <f aca="false">ROUNDDOWN(AB46,0)</f>
        <v>826</v>
      </c>
      <c r="AD46" s="26" t="n">
        <v>0</v>
      </c>
    </row>
    <row r="47" customFormat="false" ht="15.75" hidden="false" customHeight="false" outlineLevel="0" collapsed="false">
      <c r="A47" s="18" t="n">
        <v>42379</v>
      </c>
      <c r="B47" s="18" t="n">
        <v>42419</v>
      </c>
      <c r="C47" s="42" t="n">
        <v>0</v>
      </c>
      <c r="D47" s="42" t="n">
        <v>0</v>
      </c>
      <c r="E47" s="19" t="n">
        <v>40923</v>
      </c>
      <c r="F47" s="20" t="n">
        <v>15872</v>
      </c>
      <c r="G47" s="20" t="n">
        <v>0</v>
      </c>
      <c r="H47" s="20" t="n">
        <f aca="false">'ADD 15-16 '!Q49</f>
        <v>373</v>
      </c>
      <c r="I47" s="22" t="s">
        <v>46</v>
      </c>
      <c r="J47" s="23" t="n">
        <v>110</v>
      </c>
      <c r="K47" s="22" t="s">
        <v>41</v>
      </c>
      <c r="L47" s="22" t="s">
        <v>42</v>
      </c>
      <c r="M47" s="19" t="n">
        <v>42404</v>
      </c>
      <c r="O47" s="24" t="n">
        <f aca="false">IF(G47&gt;$H$3,$H$3,G47)</f>
        <v>0</v>
      </c>
      <c r="P47" s="37" t="n">
        <v>0.2</v>
      </c>
      <c r="Q47" s="24" t="n">
        <f aca="false">H47/((($B$2-$A47)-C47+1)/(($B$2-$B$1)+1))</f>
        <v>1569.1724137931</v>
      </c>
      <c r="R47" s="24" t="n">
        <f aca="false">Q47*(((B47-A47)-D47+1)/(($B$2-$B$1)+1))</f>
        <v>175.781609195402</v>
      </c>
      <c r="S47" s="26" t="n">
        <f aca="false">ROUNDUP(R47,0)</f>
        <v>176</v>
      </c>
      <c r="T47" s="26" t="n">
        <v>0</v>
      </c>
      <c r="U47" s="27" t="n">
        <f aca="false">(F47-O47)*$P47</f>
        <v>3174.4</v>
      </c>
      <c r="V47" s="27" t="n">
        <f aca="false">ROUNDDOWN(U47,0)</f>
        <v>3174</v>
      </c>
      <c r="W47" s="27" t="n">
        <f aca="false">V47*(($A47-$B$1)+($B$2-B47)+D47)/(($B$2-$B$1+1))</f>
        <v>2818.44262295082</v>
      </c>
      <c r="X47" s="27" t="n">
        <f aca="false">ROUNDUP(W47,0)</f>
        <v>2819</v>
      </c>
      <c r="Y47" s="27" t="n">
        <f aca="false">V47-X47-S47</f>
        <v>179</v>
      </c>
      <c r="Z47" s="26" t="n">
        <f aca="false">IF(Y47&lt;0,0,(ROUNDDOWN(Y47,0)))</f>
        <v>179</v>
      </c>
      <c r="AA47" s="26" t="n">
        <v>0</v>
      </c>
      <c r="AB47" s="24" t="n">
        <f aca="false">($H$1*P47)*((($M47-$A47)-D47+1)/(($B$2-$B$1+1)))</f>
        <v>313.989071038251</v>
      </c>
      <c r="AC47" s="26" t="n">
        <f aca="false">ROUNDDOWN(AB47,0)</f>
        <v>313</v>
      </c>
      <c r="AD47" s="26" t="n">
        <v>0</v>
      </c>
    </row>
    <row r="48" customFormat="false" ht="15.75" hidden="false" customHeight="false" outlineLevel="0" collapsed="false">
      <c r="A48" s="18" t="n">
        <v>42411</v>
      </c>
      <c r="B48" s="18" t="n">
        <v>42461</v>
      </c>
      <c r="C48" s="42" t="n">
        <v>0</v>
      </c>
      <c r="D48" s="42" t="n">
        <v>0</v>
      </c>
      <c r="E48" s="19" t="n">
        <v>40854</v>
      </c>
      <c r="F48" s="20" t="n">
        <v>34987</v>
      </c>
      <c r="G48" s="20" t="n">
        <v>0</v>
      </c>
      <c r="H48" s="20" t="n">
        <f aca="false">'ADD 15-16 '!Q50</f>
        <v>566</v>
      </c>
      <c r="I48" s="22" t="s">
        <v>46</v>
      </c>
      <c r="J48" s="23" t="n">
        <v>115</v>
      </c>
      <c r="K48" s="22" t="s">
        <v>41</v>
      </c>
      <c r="L48" s="22" t="s">
        <v>42</v>
      </c>
      <c r="M48" s="19" t="n">
        <v>42446</v>
      </c>
      <c r="O48" s="24" t="n">
        <f aca="false">IF(G48&gt;$H$3,$H$3,G48)</f>
        <v>0</v>
      </c>
      <c r="P48" s="37" t="n">
        <v>0.21</v>
      </c>
      <c r="Q48" s="24" t="n">
        <f aca="false">H48/((($B$2-$A48)-C48+1)/(($B$2-$B$1)+1))</f>
        <v>3766.47272727273</v>
      </c>
      <c r="R48" s="24" t="n">
        <f aca="false">Q48*(((B48-A48)-D48+1)/(($B$2-$B$1)+1))</f>
        <v>524.836363636364</v>
      </c>
      <c r="S48" s="26" t="n">
        <f aca="false">ROUNDUP(R48,0)</f>
        <v>525</v>
      </c>
      <c r="T48" s="26" t="n">
        <v>0</v>
      </c>
      <c r="U48" s="27" t="n">
        <f aca="false">(F48-O48)*$P48</f>
        <v>7347.27</v>
      </c>
      <c r="V48" s="27" t="n">
        <f aca="false">ROUNDDOWN(U48,0)</f>
        <v>7347</v>
      </c>
      <c r="W48" s="27" t="n">
        <f aca="false">V48*(($A48-$B$1)+($B$2-B48)+D48)/(($B$2-$B$1+1))</f>
        <v>6323.23770491803</v>
      </c>
      <c r="X48" s="27" t="n">
        <f aca="false">ROUNDUP(W48,0)</f>
        <v>6324</v>
      </c>
      <c r="Y48" s="27" t="n">
        <f aca="false">V48-X48-S48</f>
        <v>498</v>
      </c>
      <c r="Z48" s="26" t="n">
        <f aca="false">IF(Y48&lt;0,0,(ROUNDDOWN(Y48,0)))</f>
        <v>498</v>
      </c>
      <c r="AA48" s="26" t="n">
        <v>0</v>
      </c>
      <c r="AB48" s="24" t="n">
        <f aca="false">($H$1*P48)*((($M48-$A48)-D48+1)/(($B$2-$B$1+1)))</f>
        <v>456.491803278689</v>
      </c>
      <c r="AC48" s="26" t="n">
        <f aca="false">ROUNDDOWN(AB48,0)</f>
        <v>456</v>
      </c>
      <c r="AD48" s="26" t="n">
        <v>0</v>
      </c>
    </row>
    <row r="49" customFormat="false" ht="15.75" hidden="false" customHeight="false" outlineLevel="0" collapsed="false">
      <c r="A49" s="18" t="n">
        <v>42441</v>
      </c>
      <c r="B49" s="43" t="n">
        <v>42461</v>
      </c>
      <c r="C49" s="44" t="n">
        <v>0</v>
      </c>
      <c r="D49" s="44" t="n">
        <v>0</v>
      </c>
      <c r="E49" s="19" t="n">
        <v>35796</v>
      </c>
      <c r="F49" s="20" t="n">
        <v>18465</v>
      </c>
      <c r="G49" s="20" t="n">
        <v>50</v>
      </c>
      <c r="H49" s="20" t="n">
        <f aca="false">'ADD 15-16 '!Q51</f>
        <v>358</v>
      </c>
      <c r="I49" s="22" t="s">
        <v>46</v>
      </c>
      <c r="J49" s="23" t="n">
        <v>120</v>
      </c>
      <c r="K49" s="22" t="s">
        <v>41</v>
      </c>
      <c r="L49" s="22" t="s">
        <v>42</v>
      </c>
      <c r="M49" s="19" t="n">
        <v>42446</v>
      </c>
      <c r="O49" s="24" t="n">
        <f aca="false">IF(G49&gt;$H$3,$H$3,G49)</f>
        <v>50</v>
      </c>
      <c r="P49" s="37" t="n">
        <v>0.22</v>
      </c>
      <c r="Q49" s="24" t="n">
        <f aca="false">H49/((($B$2-$A49)-C49+1)/(($B$2-$B$1)+1))</f>
        <v>5241.12</v>
      </c>
      <c r="R49" s="24" t="n">
        <f aca="false">Q49*(((B49-A49)-D49+1)/(($B$2-$B$1)+1))</f>
        <v>300.72</v>
      </c>
      <c r="S49" s="26" t="n">
        <f aca="false">ROUNDUP(R49,0)</f>
        <v>301</v>
      </c>
      <c r="T49" s="26" t="n">
        <v>0</v>
      </c>
      <c r="U49" s="27" t="n">
        <f aca="false">(F49-O49)*$P49</f>
        <v>4051.3</v>
      </c>
      <c r="V49" s="27" t="n">
        <f aca="false">ROUNDDOWN(U49,0)</f>
        <v>4051</v>
      </c>
      <c r="W49" s="27" t="n">
        <f aca="false">V49*(($A49-$B$1)+($B$2-B49)+D49)/(($B$2-$B$1+1))</f>
        <v>3818.56557377049</v>
      </c>
      <c r="X49" s="27" t="n">
        <f aca="false">ROUNDUP(W49,0)</f>
        <v>3819</v>
      </c>
      <c r="Y49" s="27" t="n">
        <f aca="false">V49-X49-S49</f>
        <v>-69</v>
      </c>
      <c r="Z49" s="26" t="n">
        <f aca="false">IF(Y49&lt;0,0,(ROUNDDOWN(Y49,0)))</f>
        <v>0</v>
      </c>
      <c r="AA49" s="26" t="n">
        <v>0</v>
      </c>
      <c r="AB49" s="24" t="n">
        <f aca="false">($H$1*P49)*((($M49-$A49)-D49+1)/(($B$2-$B$1+1)))</f>
        <v>79.7049180327869</v>
      </c>
      <c r="AC49" s="26" t="n">
        <f aca="false">ROUNDDOWN(AB49,0)</f>
        <v>79</v>
      </c>
      <c r="AD49" s="26" t="n">
        <v>0</v>
      </c>
    </row>
    <row r="50" customFormat="false" ht="15.75" hidden="false" customHeight="false" outlineLevel="0" collapsed="false">
      <c r="A50" s="18" t="n">
        <v>42370</v>
      </c>
      <c r="B50" s="18" t="n">
        <v>42465</v>
      </c>
      <c r="C50" s="42" t="n">
        <v>0</v>
      </c>
      <c r="D50" s="42" t="n">
        <v>0</v>
      </c>
      <c r="E50" s="28" t="n">
        <v>35797</v>
      </c>
      <c r="F50" s="20" t="n">
        <v>85674</v>
      </c>
      <c r="G50" s="20" t="n">
        <v>0</v>
      </c>
      <c r="H50" s="20" t="n">
        <f aca="false">'ADD 15-16 '!Q52</f>
        <v>138</v>
      </c>
      <c r="I50" s="22" t="s">
        <v>46</v>
      </c>
      <c r="J50" s="23" t="n">
        <v>125</v>
      </c>
      <c r="K50" s="22" t="s">
        <v>41</v>
      </c>
      <c r="L50" s="22" t="s">
        <v>42</v>
      </c>
      <c r="M50" s="19" t="n">
        <v>42450</v>
      </c>
      <c r="O50" s="24" t="n">
        <f aca="false">IF(G50&gt;$H$3,$H$3,G50)</f>
        <v>0</v>
      </c>
      <c r="P50" s="37" t="n">
        <v>0.23</v>
      </c>
      <c r="Q50" s="24" t="n">
        <f aca="false">H50/((($B$2-$A50)-C50+1)/(($B$2-$B$1)+1))</f>
        <v>526.125</v>
      </c>
      <c r="R50" s="24" t="n">
        <f aca="false">Q50*(((B50-A50)-D50+1)/(($B$2-$B$1)+1))</f>
        <v>138</v>
      </c>
      <c r="S50" s="26" t="n">
        <f aca="false">ROUNDUP(R50,0)</f>
        <v>138</v>
      </c>
      <c r="T50" s="26" t="n">
        <v>0</v>
      </c>
      <c r="U50" s="27" t="n">
        <f aca="false">(F50-O50)*$P50</f>
        <v>19705.02</v>
      </c>
      <c r="V50" s="27" t="n">
        <f aca="false">ROUNDDOWN(U50,0)</f>
        <v>19705</v>
      </c>
      <c r="W50" s="27" t="n">
        <f aca="false">V50*(($A50-$B$1)+($B$2-B50)+D50)/(($B$2-$B$1+1))</f>
        <v>14536.4754098361</v>
      </c>
      <c r="X50" s="27" t="n">
        <f aca="false">ROUNDUP(W50,0)</f>
        <v>14537</v>
      </c>
      <c r="Y50" s="27" t="n">
        <f aca="false">V50-X50-S50</f>
        <v>5030</v>
      </c>
      <c r="Z50" s="26" t="n">
        <f aca="false">IF(Y50&lt;0,0,(ROUNDDOWN(Y50,0)))</f>
        <v>5030</v>
      </c>
      <c r="AA50" s="26" t="n">
        <v>0</v>
      </c>
      <c r="AB50" s="24" t="n">
        <f aca="false">($H$1*P50)*((($M50-$A50)-D50+1)/(($B$2-$B$1+1)))</f>
        <v>1124.9262295082</v>
      </c>
      <c r="AC50" s="26" t="n">
        <f aca="false">ROUNDDOWN(AB50,0)</f>
        <v>1124</v>
      </c>
      <c r="AD50" s="26" t="n">
        <v>0</v>
      </c>
    </row>
    <row r="51" customFormat="false" ht="15.75" hidden="false" customHeight="false" outlineLevel="0" collapsed="false">
      <c r="A51" s="18" t="n">
        <v>42100</v>
      </c>
      <c r="B51" s="18" t="n">
        <v>42384</v>
      </c>
      <c r="C51" s="42" t="n">
        <v>0</v>
      </c>
      <c r="D51" s="42" t="n">
        <v>0</v>
      </c>
      <c r="E51" s="28" t="n">
        <v>36161</v>
      </c>
      <c r="F51" s="20" t="n">
        <v>63546</v>
      </c>
      <c r="G51" s="20" t="n">
        <v>50</v>
      </c>
      <c r="H51" s="20" t="n">
        <f aca="false">'ADD 15-16 '!Q53</f>
        <v>785</v>
      </c>
      <c r="I51" s="22" t="s">
        <v>46</v>
      </c>
      <c r="J51" s="23" t="n">
        <v>130</v>
      </c>
      <c r="K51" s="22" t="s">
        <v>41</v>
      </c>
      <c r="L51" s="22" t="s">
        <v>42</v>
      </c>
      <c r="M51" s="19" t="n">
        <v>42369</v>
      </c>
      <c r="O51" s="24" t="n">
        <f aca="false">IF(G51&gt;$H$3,$H$3,G51)</f>
        <v>50</v>
      </c>
      <c r="P51" s="37" t="n">
        <v>0.24</v>
      </c>
      <c r="Q51" s="24" t="n">
        <f aca="false">H51/((($B$2-$A51)-C51+1)/(($B$2-$B$1)+1))</f>
        <v>785</v>
      </c>
      <c r="R51" s="24" t="n">
        <f aca="false">Q51*(((B51-A51)-D51+1)/(($B$2-$B$1)+1))</f>
        <v>611.270491803279</v>
      </c>
      <c r="S51" s="26" t="n">
        <f aca="false">ROUNDUP(R51,0)</f>
        <v>612</v>
      </c>
      <c r="T51" s="26" t="n">
        <v>0</v>
      </c>
      <c r="U51" s="27" t="n">
        <f aca="false">(F51-O51)*$P51</f>
        <v>15239.04</v>
      </c>
      <c r="V51" s="27" t="n">
        <f aca="false">ROUNDDOWN(U51,0)</f>
        <v>15239</v>
      </c>
      <c r="W51" s="27" t="n">
        <f aca="false">V51*(($A51-$B$1)+($B$2-B51)+D51)/(($B$2-$B$1+1))</f>
        <v>3372.56557377049</v>
      </c>
      <c r="X51" s="27" t="n">
        <f aca="false">ROUNDUP(W51,0)</f>
        <v>3373</v>
      </c>
      <c r="Y51" s="27" t="n">
        <f aca="false">V51-X51-S51</f>
        <v>11254</v>
      </c>
      <c r="Z51" s="26" t="n">
        <f aca="false">IF(Y51&lt;0,0,(ROUNDDOWN(Y51,0)))</f>
        <v>11254</v>
      </c>
      <c r="AA51" s="26" t="n">
        <v>0</v>
      </c>
      <c r="AB51" s="24" t="n">
        <f aca="false">($H$1*P51)*((($M51-$A51)-D51+1)/(($B$2-$B$1+1)))</f>
        <v>3912.7868852459</v>
      </c>
      <c r="AC51" s="26" t="n">
        <f aca="false">ROUNDDOWN(AB51,0)</f>
        <v>3912</v>
      </c>
      <c r="AD51" s="26" t="n">
        <v>0</v>
      </c>
    </row>
    <row r="52" customFormat="false" ht="15.75" hidden="false" customHeight="false" outlineLevel="0" collapsed="false">
      <c r="A52" s="18" t="n">
        <v>42100</v>
      </c>
      <c r="B52" s="43" t="n">
        <v>42434</v>
      </c>
      <c r="C52" s="42" t="n">
        <v>0</v>
      </c>
      <c r="D52" s="42" t="n">
        <v>0</v>
      </c>
      <c r="E52" s="19" t="n">
        <v>40923</v>
      </c>
      <c r="F52" s="20" t="n">
        <v>28000</v>
      </c>
      <c r="G52" s="20" t="n">
        <v>153</v>
      </c>
      <c r="H52" s="20" t="n">
        <f aca="false">'ADD 15-16 '!Q54</f>
        <v>1935</v>
      </c>
      <c r="I52" s="22" t="s">
        <v>46</v>
      </c>
      <c r="J52" s="23" t="n">
        <v>135</v>
      </c>
      <c r="K52" s="22" t="s">
        <v>41</v>
      </c>
      <c r="L52" s="22" t="s">
        <v>42</v>
      </c>
      <c r="M52" s="19" t="n">
        <v>42429</v>
      </c>
      <c r="O52" s="24" t="n">
        <f aca="false">IF(G52&gt;$H$3,$H$3,G52)</f>
        <v>153</v>
      </c>
      <c r="P52" s="37" t="n">
        <v>0.25</v>
      </c>
      <c r="Q52" s="24" t="n">
        <f aca="false">H52/((($B$2-$A52)-C52+1)/(($B$2-$B$1)+1))</f>
        <v>1935</v>
      </c>
      <c r="R52" s="24" t="n">
        <f aca="false">Q52*(((B52-A52)-D52+1)/(($B$2-$B$1)+1))</f>
        <v>1771.10655737705</v>
      </c>
      <c r="S52" s="26" t="n">
        <f aca="false">ROUNDUP(R52,0)</f>
        <v>1772</v>
      </c>
      <c r="T52" s="26" t="n">
        <v>0</v>
      </c>
      <c r="U52" s="27" t="n">
        <f aca="false">(F52-O52)*$P52</f>
        <v>6961.75</v>
      </c>
      <c r="V52" s="27" t="n">
        <f aca="false">ROUNDDOWN(U52,0)</f>
        <v>6961</v>
      </c>
      <c r="W52" s="27" t="n">
        <f aca="false">V52*(($A52-$B$1)+($B$2-B52)+D52)/(($B$2-$B$1+1))</f>
        <v>589.592896174863</v>
      </c>
      <c r="X52" s="27" t="n">
        <f aca="false">ROUNDUP(W52,0)</f>
        <v>590</v>
      </c>
      <c r="Y52" s="27" t="n">
        <f aca="false">V52-X52-S52</f>
        <v>4599</v>
      </c>
      <c r="Z52" s="26" t="n">
        <f aca="false">IF(Y52&lt;0,0,(ROUNDDOWN(Y52,0)))</f>
        <v>4599</v>
      </c>
      <c r="AA52" s="26" t="n">
        <v>0</v>
      </c>
      <c r="AB52" s="24" t="n">
        <f aca="false">($H$1*P52)*((($M52-$A52)-D52+1)/(($B$2-$B$1+1)))</f>
        <v>4981.55737704918</v>
      </c>
      <c r="AC52" s="26" t="n">
        <f aca="false">ROUNDDOWN(AB52,0)</f>
        <v>4981</v>
      </c>
      <c r="AD52" s="26" t="n">
        <v>0</v>
      </c>
    </row>
    <row r="53" customFormat="false" ht="15.75" hidden="false" customHeight="false" outlineLevel="0" collapsed="false">
      <c r="A53" s="18" t="n">
        <v>42126</v>
      </c>
      <c r="B53" s="18" t="n">
        <v>42419</v>
      </c>
      <c r="C53" s="42" t="n">
        <v>0</v>
      </c>
      <c r="D53" s="42" t="n">
        <v>0</v>
      </c>
      <c r="E53" s="19" t="n">
        <v>40854</v>
      </c>
      <c r="F53" s="20" t="n">
        <v>22847</v>
      </c>
      <c r="G53" s="20" t="n">
        <v>200</v>
      </c>
      <c r="H53" s="20" t="n">
        <f aca="false">'ADD 15-16 '!Q55</f>
        <v>0</v>
      </c>
      <c r="I53" s="22" t="s">
        <v>46</v>
      </c>
      <c r="J53" s="23" t="n">
        <v>140</v>
      </c>
      <c r="K53" s="22" t="s">
        <v>41</v>
      </c>
      <c r="L53" s="22" t="s">
        <v>42</v>
      </c>
      <c r="M53" s="19" t="n">
        <v>42404</v>
      </c>
      <c r="O53" s="24" t="n">
        <f aca="false">IF(G53&gt;$H$3,$H$3,G53)</f>
        <v>200</v>
      </c>
      <c r="P53" s="37" t="n">
        <v>0.26</v>
      </c>
      <c r="Q53" s="24" t="n">
        <f aca="false">H53/((($B$2-$A53)-C53+1)/(($B$2-$B$1)+1))</f>
        <v>0</v>
      </c>
      <c r="R53" s="24" t="n">
        <f aca="false">Q53*(((B53-A53)-D53+1)/(($B$2-$B$1)+1))</f>
        <v>0</v>
      </c>
      <c r="S53" s="26" t="n">
        <f aca="false">ROUNDUP(R53,0)</f>
        <v>0</v>
      </c>
      <c r="T53" s="26" t="n">
        <v>0</v>
      </c>
      <c r="U53" s="27" t="n">
        <f aca="false">(F53-O53)*$P53</f>
        <v>5888.22</v>
      </c>
      <c r="V53" s="27" t="n">
        <f aca="false">ROUNDDOWN(U53,0)</f>
        <v>5888</v>
      </c>
      <c r="W53" s="27" t="n">
        <f aca="false">V53*(($A53-$B$1)+($B$2-B53)+D53)/(($B$2-$B$1+1))</f>
        <v>1158.29508196721</v>
      </c>
      <c r="X53" s="27" t="n">
        <f aca="false">ROUNDUP(W53,0)</f>
        <v>1159</v>
      </c>
      <c r="Y53" s="27" t="n">
        <f aca="false">V53-X53-S53</f>
        <v>4729</v>
      </c>
      <c r="Z53" s="26" t="n">
        <f aca="false">IF(Y53&lt;0,0,(ROUNDDOWN(Y53,0)))</f>
        <v>4729</v>
      </c>
      <c r="AA53" s="26" t="n">
        <v>0</v>
      </c>
      <c r="AB53" s="24" t="n">
        <f aca="false">($H$1*P53)*((($M53-$A53)-D53+1)/(($B$2-$B$1+1)))</f>
        <v>4380.14754098361</v>
      </c>
      <c r="AC53" s="26" t="n">
        <f aca="false">ROUNDDOWN(AB53,0)</f>
        <v>4380</v>
      </c>
      <c r="AD53" s="26" t="n">
        <v>0</v>
      </c>
    </row>
    <row r="54" customFormat="false" ht="15.75" hidden="false" customHeight="false" outlineLevel="0" collapsed="false">
      <c r="A54" s="18" t="n">
        <v>42158</v>
      </c>
      <c r="B54" s="18" t="n">
        <v>42461</v>
      </c>
      <c r="C54" s="42" t="n">
        <v>0</v>
      </c>
      <c r="D54" s="42" t="n">
        <v>0</v>
      </c>
      <c r="E54" s="19" t="n">
        <v>35796</v>
      </c>
      <c r="F54" s="20" t="n">
        <v>25000</v>
      </c>
      <c r="G54" s="20" t="n">
        <v>0</v>
      </c>
      <c r="H54" s="20" t="n">
        <f aca="false">'ADD 15-16 '!Q56</f>
        <v>968</v>
      </c>
      <c r="I54" s="22" t="s">
        <v>46</v>
      </c>
      <c r="J54" s="23" t="n">
        <v>145</v>
      </c>
      <c r="K54" s="22" t="s">
        <v>44</v>
      </c>
      <c r="L54" s="22" t="s">
        <v>42</v>
      </c>
      <c r="M54" s="19" t="n">
        <v>42446</v>
      </c>
      <c r="O54" s="24" t="n">
        <f aca="false">IF(G54&gt;$H$3,$H$3,G54)</f>
        <v>0</v>
      </c>
      <c r="P54" s="37" t="n">
        <v>0.27</v>
      </c>
      <c r="Q54" s="24" t="n">
        <f aca="false">H54/((($B$2-$A54)-C54+1)/(($B$2-$B$1)+1))</f>
        <v>1150.28571428571</v>
      </c>
      <c r="R54" s="24" t="n">
        <f aca="false">Q54*(((B54-A54)-D54+1)/(($B$2-$B$1)+1))</f>
        <v>955.428571428572</v>
      </c>
      <c r="S54" s="26" t="n">
        <f aca="false">ROUNDUP(R54,0)</f>
        <v>956</v>
      </c>
      <c r="T54" s="26" t="n">
        <v>0</v>
      </c>
      <c r="U54" s="27" t="n">
        <f aca="false">(F54-O54)*$P54</f>
        <v>6750</v>
      </c>
      <c r="V54" s="27" t="n">
        <f aca="false">ROUNDDOWN(U54,0)</f>
        <v>6750</v>
      </c>
      <c r="W54" s="27" t="n">
        <f aca="false">V54*(($A54-$B$1)+($B$2-B54)+D54)/(($B$2-$B$1+1))</f>
        <v>1143.44262295082</v>
      </c>
      <c r="X54" s="27" t="n">
        <f aca="false">ROUNDUP(W54,0)</f>
        <v>1144</v>
      </c>
      <c r="Y54" s="27" t="n">
        <f aca="false">V54-X54-S54</f>
        <v>4650</v>
      </c>
      <c r="Z54" s="26" t="n">
        <f aca="false">IF(Y54&lt;0,0,(ROUNDDOWN(Y54,0)))</f>
        <v>4650</v>
      </c>
      <c r="AA54" s="26" t="n">
        <v>0</v>
      </c>
      <c r="AB54" s="24" t="n">
        <f aca="false">($H$1*P54)*((($M54-$A54)-D54+1)/(($B$2-$B$1+1)))</f>
        <v>4711.64754098361</v>
      </c>
      <c r="AC54" s="26" t="n">
        <f aca="false">ROUNDDOWN(AB54,0)</f>
        <v>4711</v>
      </c>
      <c r="AD54" s="26" t="n">
        <v>0</v>
      </c>
    </row>
    <row r="55" customFormat="false" ht="15.75" hidden="false" customHeight="false" outlineLevel="0" collapsed="false">
      <c r="A55" s="18" t="n">
        <v>42189</v>
      </c>
      <c r="B55" s="43" t="n">
        <v>42419</v>
      </c>
      <c r="C55" s="44" t="n">
        <v>0</v>
      </c>
      <c r="D55" s="44" t="n">
        <v>0</v>
      </c>
      <c r="E55" s="28" t="n">
        <v>35797</v>
      </c>
      <c r="F55" s="20" t="n">
        <v>51423</v>
      </c>
      <c r="G55" s="20" t="n">
        <v>9000</v>
      </c>
      <c r="H55" s="20" t="n">
        <f aca="false">'ADD 15-16 '!Q57</f>
        <v>1188</v>
      </c>
      <c r="I55" s="22" t="s">
        <v>46</v>
      </c>
      <c r="J55" s="23" t="n">
        <v>150</v>
      </c>
      <c r="K55" s="22" t="s">
        <v>44</v>
      </c>
      <c r="L55" s="22" t="s">
        <v>42</v>
      </c>
      <c r="M55" s="19" t="n">
        <v>42404</v>
      </c>
      <c r="O55" s="24" t="n">
        <f aca="false">IF(G55&gt;$H$3,$H$3,G55)</f>
        <v>5000</v>
      </c>
      <c r="P55" s="37" t="n">
        <v>0.28</v>
      </c>
      <c r="Q55" s="24" t="n">
        <f aca="false">H55/((($B$2-$A55)-C55+1)/(($B$2-$B$1)+1))</f>
        <v>1569.70397111913</v>
      </c>
      <c r="R55" s="24" t="n">
        <f aca="false">Q55*(((B55-A55)-D55+1)/(($B$2-$B$1)+1))</f>
        <v>990.714801444043</v>
      </c>
      <c r="S55" s="26" t="n">
        <f aca="false">ROUNDUP(R55,0)</f>
        <v>991</v>
      </c>
      <c r="T55" s="26" t="n">
        <v>0</v>
      </c>
      <c r="U55" s="27" t="n">
        <f aca="false">(F55-O55)*$P55</f>
        <v>12998.44</v>
      </c>
      <c r="V55" s="27" t="n">
        <f aca="false">ROUNDDOWN(U55,0)</f>
        <v>12998</v>
      </c>
      <c r="W55" s="27" t="n">
        <f aca="false">V55*(($A55-$B$1)+($B$2-B55)+D55)/(($B$2-$B$1+1))</f>
        <v>4794.34426229508</v>
      </c>
      <c r="X55" s="27" t="n">
        <f aca="false">ROUNDUP(W55,0)</f>
        <v>4795</v>
      </c>
      <c r="Y55" s="27" t="n">
        <f aca="false">V55-X55-S55</f>
        <v>7212</v>
      </c>
      <c r="Z55" s="26" t="n">
        <f aca="false">IF(Y55&lt;0,0,(ROUNDDOWN(Y55,0)))</f>
        <v>7212</v>
      </c>
      <c r="AA55" s="26" t="n">
        <v>0</v>
      </c>
      <c r="AB55" s="24" t="n">
        <f aca="false">($H$1*P55)*((($M55-$A55)-D55+1)/(($B$2-$B$1+1)))</f>
        <v>3651.93442622951</v>
      </c>
      <c r="AC55" s="26" t="n">
        <f aca="false">ROUNDDOWN(AB55,0)</f>
        <v>3651</v>
      </c>
      <c r="AD55" s="26" t="n">
        <v>0</v>
      </c>
    </row>
    <row r="56" customFormat="false" ht="15.75" hidden="false" customHeight="false" outlineLevel="0" collapsed="false">
      <c r="A56" s="18" t="n">
        <v>42100</v>
      </c>
      <c r="B56" s="18" t="n">
        <v>42350</v>
      </c>
      <c r="C56" s="42" t="n">
        <v>0</v>
      </c>
      <c r="D56" s="42" t="n">
        <v>0</v>
      </c>
      <c r="E56" s="19" t="n">
        <v>41275</v>
      </c>
      <c r="F56" s="20" t="n">
        <v>67545</v>
      </c>
      <c r="G56" s="20" t="n">
        <v>0</v>
      </c>
      <c r="H56" s="20" t="n">
        <f aca="false">'ADD 15-16 '!Q58</f>
        <v>1200</v>
      </c>
      <c r="I56" s="22" t="s">
        <v>46</v>
      </c>
      <c r="J56" s="23" t="n">
        <v>155</v>
      </c>
      <c r="K56" s="22" t="s">
        <v>44</v>
      </c>
      <c r="L56" s="22" t="s">
        <v>42</v>
      </c>
      <c r="M56" s="19" t="n">
        <v>42335</v>
      </c>
      <c r="O56" s="24" t="n">
        <f aca="false">IF(G56&gt;$H$3,$H$3,G56)</f>
        <v>0</v>
      </c>
      <c r="P56" s="37" t="n">
        <v>0.29</v>
      </c>
      <c r="Q56" s="24" t="n">
        <f aca="false">H56/((($B$2-$A56)-C56+1)/(($B$2-$B$1)+1))</f>
        <v>1200</v>
      </c>
      <c r="R56" s="24" t="n">
        <f aca="false">Q56*(((B56-A56)-D56+1)/(($B$2-$B$1)+1))</f>
        <v>822.950819672131</v>
      </c>
      <c r="S56" s="26" t="n">
        <f aca="false">ROUNDUP(R56,0)</f>
        <v>823</v>
      </c>
      <c r="T56" s="26" t="n">
        <v>0</v>
      </c>
      <c r="U56" s="27" t="n">
        <f aca="false">(F56-O56)*$P56</f>
        <v>19588.05</v>
      </c>
      <c r="V56" s="27" t="n">
        <f aca="false">ROUNDDOWN(U56,0)</f>
        <v>19588</v>
      </c>
      <c r="W56" s="27" t="n">
        <f aca="false">V56*(($A56-$B$1)+($B$2-B56)+D56)/(($B$2-$B$1+1))</f>
        <v>6154.69945355191</v>
      </c>
      <c r="X56" s="27" t="n">
        <f aca="false">ROUNDUP(W56,0)</f>
        <v>6155</v>
      </c>
      <c r="Y56" s="27" t="n">
        <f aca="false">V56-X56-S56</f>
        <v>12610</v>
      </c>
      <c r="Z56" s="26" t="n">
        <f aca="false">IF(Y56&lt;0,0,(ROUNDDOWN(Y56,0)))</f>
        <v>12610</v>
      </c>
      <c r="AA56" s="26" t="n">
        <v>0</v>
      </c>
      <c r="AB56" s="24" t="n">
        <f aca="false">($H$1*P56)*((($M56-$A56)-D56+1)/(($B$2-$B$1+1)))</f>
        <v>4132.57923497268</v>
      </c>
      <c r="AC56" s="26" t="n">
        <f aca="false">ROUNDDOWN(AB56,0)</f>
        <v>4132</v>
      </c>
      <c r="AD56" s="26" t="n">
        <v>0</v>
      </c>
    </row>
    <row r="57" customFormat="false" ht="15.75" hidden="false" customHeight="false" outlineLevel="0" collapsed="false">
      <c r="A57" s="18" t="n">
        <v>42126</v>
      </c>
      <c r="B57" s="18" t="n">
        <v>42319</v>
      </c>
      <c r="C57" s="44" t="n">
        <v>0</v>
      </c>
      <c r="D57" s="44" t="n">
        <v>0</v>
      </c>
      <c r="E57" s="19" t="n">
        <v>41275</v>
      </c>
      <c r="F57" s="20" t="n">
        <v>12322</v>
      </c>
      <c r="G57" s="20" t="n">
        <v>0</v>
      </c>
      <c r="H57" s="20" t="n">
        <f aca="false">'ADD 15-16 '!Q59</f>
        <v>0</v>
      </c>
      <c r="I57" s="22" t="s">
        <v>46</v>
      </c>
      <c r="J57" s="23" t="n">
        <v>160</v>
      </c>
      <c r="K57" s="22" t="s">
        <v>44</v>
      </c>
      <c r="L57" s="22" t="s">
        <v>42</v>
      </c>
      <c r="M57" s="19" t="n">
        <v>42304</v>
      </c>
      <c r="O57" s="24" t="n">
        <f aca="false">IF(G57&gt;$H$3,$H$3,G57)</f>
        <v>0</v>
      </c>
      <c r="P57" s="37" t="n">
        <v>0.3</v>
      </c>
      <c r="Q57" s="24" t="n">
        <f aca="false">H57/((($B$2-$A57)-C57+1)/(($B$2-$B$1)+1))</f>
        <v>0</v>
      </c>
      <c r="R57" s="24" t="n">
        <f aca="false">Q57*(((B57-A57)-D57+1)/(($B$2-$B$1)+1))</f>
        <v>0</v>
      </c>
      <c r="S57" s="26" t="n">
        <f aca="false">ROUNDUP(R57,0)</f>
        <v>0</v>
      </c>
      <c r="T57" s="26" t="n">
        <v>0</v>
      </c>
      <c r="U57" s="27" t="n">
        <f aca="false">(F57-O57)*$P57</f>
        <v>3696.6</v>
      </c>
      <c r="V57" s="27" t="n">
        <f aca="false">ROUNDDOWN(U57,0)</f>
        <v>3696</v>
      </c>
      <c r="W57" s="27" t="n">
        <f aca="false">V57*(($A57-$B$1)+($B$2-B57)+D57)/(($B$2-$B$1+1))</f>
        <v>1736.91803278689</v>
      </c>
      <c r="X57" s="27" t="n">
        <f aca="false">ROUNDUP(W57,0)</f>
        <v>1737</v>
      </c>
      <c r="Y57" s="27" t="n">
        <f aca="false">V57-X57-S57</f>
        <v>1959</v>
      </c>
      <c r="Z57" s="26" t="n">
        <f aca="false">IF(Y57&lt;0,0,(ROUNDDOWN(Y57,0)))</f>
        <v>1959</v>
      </c>
      <c r="AA57" s="26" t="n">
        <v>0</v>
      </c>
      <c r="AB57" s="24" t="n">
        <f aca="false">($H$1*P57)*((($M57-$A57)-D57+1)/(($B$2-$B$1+1)))</f>
        <v>3242.54098360656</v>
      </c>
      <c r="AC57" s="26" t="n">
        <f aca="false">ROUNDDOWN(AB57,0)</f>
        <v>3242</v>
      </c>
      <c r="AD57" s="26" t="n">
        <v>0</v>
      </c>
    </row>
    <row r="58" customFormat="false" ht="15.75" hidden="false" customHeight="false" outlineLevel="0" collapsed="false">
      <c r="A58" s="18" t="n">
        <v>42158</v>
      </c>
      <c r="B58" s="43" t="n">
        <v>42308</v>
      </c>
      <c r="C58" s="42" t="n">
        <v>0</v>
      </c>
      <c r="D58" s="42" t="n">
        <v>0</v>
      </c>
      <c r="E58" s="19" t="n">
        <v>41275</v>
      </c>
      <c r="F58" s="20" t="n">
        <v>23999</v>
      </c>
      <c r="G58" s="20" t="n">
        <v>0</v>
      </c>
      <c r="H58" s="20" t="n">
        <f aca="false">'ADD 15-16 '!Q60</f>
        <v>152</v>
      </c>
      <c r="I58" s="22" t="s">
        <v>46</v>
      </c>
      <c r="J58" s="23" t="n">
        <v>165</v>
      </c>
      <c r="K58" s="22" t="s">
        <v>44</v>
      </c>
      <c r="L58" s="22" t="s">
        <v>42</v>
      </c>
      <c r="M58" s="19" t="n">
        <v>42293</v>
      </c>
      <c r="O58" s="24" t="n">
        <f aca="false">IF(G58&gt;$H$3,$H$3,G58)</f>
        <v>0</v>
      </c>
      <c r="P58" s="37" t="n">
        <v>0.31</v>
      </c>
      <c r="Q58" s="24" t="n">
        <f aca="false">H58/((($B$2-$A58)-C58+1)/(($B$2-$B$1)+1))</f>
        <v>180.623376623377</v>
      </c>
      <c r="R58" s="24" t="n">
        <f aca="false">Q58*(((B58-A58)-D58+1)/(($B$2-$B$1)+1))</f>
        <v>74.5194805194805</v>
      </c>
      <c r="S58" s="26" t="n">
        <f aca="false">ROUNDUP(R58,0)</f>
        <v>75</v>
      </c>
      <c r="T58" s="26" t="n">
        <v>0</v>
      </c>
      <c r="U58" s="27" t="n">
        <f aca="false">(F58-O58)*$P58</f>
        <v>7439.69</v>
      </c>
      <c r="V58" s="27" t="n">
        <f aca="false">ROUNDDOWN(U58,0)</f>
        <v>7439</v>
      </c>
      <c r="W58" s="27" t="n">
        <f aca="false">V58*(($A58-$B$1)+($B$2-B58)+D58)/(($B$2-$B$1+1))</f>
        <v>4369.9043715847</v>
      </c>
      <c r="X58" s="27" t="n">
        <f aca="false">ROUNDUP(W58,0)</f>
        <v>4370</v>
      </c>
      <c r="Y58" s="27" t="n">
        <f aca="false">V58-X58-S58</f>
        <v>2994</v>
      </c>
      <c r="Z58" s="26" t="n">
        <f aca="false">IF(Y58&lt;0,0,(ROUNDDOWN(Y58,0)))</f>
        <v>2994</v>
      </c>
      <c r="AA58" s="26" t="n">
        <v>0</v>
      </c>
      <c r="AB58" s="24" t="n">
        <f aca="false">($H$1*P58)*((($M58-$A58)-D58+1)/(($B$2-$B$1+1)))</f>
        <v>2545.72677595628</v>
      </c>
      <c r="AC58" s="26" t="n">
        <f aca="false">ROUNDDOWN(AB58,0)</f>
        <v>2545</v>
      </c>
      <c r="AD58" s="26" t="n">
        <v>0</v>
      </c>
    </row>
    <row r="59" customFormat="false" ht="15.75" hidden="false" customHeight="false" outlineLevel="0" collapsed="false">
      <c r="A59" s="18" t="n">
        <v>42189</v>
      </c>
      <c r="B59" s="18" t="n">
        <v>42384</v>
      </c>
      <c r="C59" s="42" t="n">
        <v>0</v>
      </c>
      <c r="D59" s="42" t="n">
        <v>0</v>
      </c>
      <c r="E59" s="19" t="n">
        <v>40923</v>
      </c>
      <c r="F59" s="20" t="n">
        <v>87654</v>
      </c>
      <c r="G59" s="20" t="n">
        <v>345</v>
      </c>
      <c r="H59" s="20" t="n">
        <f aca="false">'ADD 15-16 '!Q61</f>
        <v>0</v>
      </c>
      <c r="I59" s="22" t="s">
        <v>46</v>
      </c>
      <c r="J59" s="23" t="n">
        <v>170</v>
      </c>
      <c r="K59" s="22" t="s">
        <v>44</v>
      </c>
      <c r="L59" s="22" t="s">
        <v>42</v>
      </c>
      <c r="M59" s="19" t="n">
        <v>42369</v>
      </c>
      <c r="O59" s="24" t="n">
        <f aca="false">IF(G59&gt;$H$3,$H$3,G59)</f>
        <v>345</v>
      </c>
      <c r="P59" s="37" t="n">
        <v>0.32</v>
      </c>
      <c r="Q59" s="24" t="n">
        <f aca="false">H59/((($B$2-$A59)-C59+1)/(($B$2-$B$1)+1))</f>
        <v>0</v>
      </c>
      <c r="R59" s="24" t="n">
        <f aca="false">Q59*(((B59-A59)-D59+1)/(($B$2-$B$1)+1))</f>
        <v>0</v>
      </c>
      <c r="S59" s="26" t="n">
        <f aca="false">ROUNDUP(R59,0)</f>
        <v>0</v>
      </c>
      <c r="T59" s="26" t="n">
        <v>0</v>
      </c>
      <c r="U59" s="27" t="n">
        <f aca="false">(F59-O59)*$P59</f>
        <v>27938.88</v>
      </c>
      <c r="V59" s="27" t="n">
        <f aca="false">ROUNDDOWN(U59,0)</f>
        <v>27938</v>
      </c>
      <c r="W59" s="27" t="n">
        <f aca="false">V59*(($A59-$B$1)+($B$2-B59)+D59)/(($B$2-$B$1+1))</f>
        <v>12976.6666666667</v>
      </c>
      <c r="X59" s="27" t="n">
        <f aca="false">ROUNDUP(W59,0)</f>
        <v>12977</v>
      </c>
      <c r="Y59" s="27" t="n">
        <f aca="false">V59-X59-S59</f>
        <v>14961</v>
      </c>
      <c r="Z59" s="26" t="n">
        <f aca="false">IF(Y59&lt;0,0,(ROUNDDOWN(Y59,0)))</f>
        <v>14961</v>
      </c>
      <c r="AA59" s="26" t="n">
        <v>0</v>
      </c>
      <c r="AB59" s="24" t="n">
        <f aca="false">($H$1*P59)*((($M59-$A59)-D59+1)/(($B$2-$B$1+1)))</f>
        <v>3497.35519125683</v>
      </c>
      <c r="AC59" s="26" t="n">
        <f aca="false">ROUNDDOWN(AB59,0)</f>
        <v>3497</v>
      </c>
      <c r="AD59" s="26" t="n">
        <v>0</v>
      </c>
    </row>
    <row r="60" customFormat="false" ht="15.75" hidden="false" customHeight="false" outlineLevel="0" collapsed="false">
      <c r="A60" s="18" t="n">
        <v>42221</v>
      </c>
      <c r="B60" s="18" t="n">
        <v>42434</v>
      </c>
      <c r="C60" s="44" t="n">
        <v>0</v>
      </c>
      <c r="D60" s="44" t="n">
        <v>0</v>
      </c>
      <c r="E60" s="19" t="n">
        <v>40854</v>
      </c>
      <c r="F60" s="20" t="n">
        <v>22987</v>
      </c>
      <c r="G60" s="20" t="n">
        <v>0</v>
      </c>
      <c r="H60" s="20" t="n">
        <f aca="false">'ADD 15-16 '!Q62</f>
        <v>619</v>
      </c>
      <c r="I60" s="22" t="s">
        <v>46</v>
      </c>
      <c r="J60" s="23" t="n">
        <v>175</v>
      </c>
      <c r="K60" s="22" t="s">
        <v>44</v>
      </c>
      <c r="L60" s="22" t="s">
        <v>42</v>
      </c>
      <c r="M60" s="19" t="n">
        <v>42418</v>
      </c>
      <c r="O60" s="24" t="n">
        <f aca="false">IF(G60&gt;$H$3,$H$3,G60)</f>
        <v>0</v>
      </c>
      <c r="P60" s="37" t="n">
        <v>0.33</v>
      </c>
      <c r="Q60" s="24" t="n">
        <f aca="false">H60/((($B$2-$A60)-C60+1)/(($B$2-$B$1)+1))</f>
        <v>924.710204081633</v>
      </c>
      <c r="R60" s="24" t="n">
        <f aca="false">Q60*(((B60-A60)-D60+1)/(($B$2-$B$1)+1))</f>
        <v>540.677551020408</v>
      </c>
      <c r="S60" s="26" t="n">
        <f aca="false">ROUNDUP(R60,0)</f>
        <v>541</v>
      </c>
      <c r="T60" s="26" t="n">
        <v>0</v>
      </c>
      <c r="U60" s="27" t="n">
        <f aca="false">(F60-O60)*$P60</f>
        <v>7585.71</v>
      </c>
      <c r="V60" s="27" t="n">
        <f aca="false">ROUNDDOWN(U60,0)</f>
        <v>7585</v>
      </c>
      <c r="W60" s="27" t="n">
        <f aca="false">V60*(($A60-$B$1)+($B$2-B60)+D60)/(($B$2-$B$1+1))</f>
        <v>3150.05464480874</v>
      </c>
      <c r="X60" s="27" t="n">
        <f aca="false">ROUNDUP(W60,0)</f>
        <v>3151</v>
      </c>
      <c r="Y60" s="27" t="n">
        <f aca="false">V60-X60-S60</f>
        <v>3893</v>
      </c>
      <c r="Z60" s="26" t="n">
        <f aca="false">IF(Y60&lt;0,0,(ROUNDDOWN(Y60,0)))</f>
        <v>3893</v>
      </c>
      <c r="AA60" s="26" t="n">
        <v>0</v>
      </c>
      <c r="AB60" s="24" t="n">
        <f aca="false">($H$1*P60)*((($M60-$A60)-D60+1)/(($B$2-$B$1+1)))</f>
        <v>3945.39344262295</v>
      </c>
      <c r="AC60" s="26" t="n">
        <f aca="false">ROUNDDOWN(AB60,0)</f>
        <v>3945</v>
      </c>
      <c r="AD60" s="26" t="n">
        <v>0</v>
      </c>
    </row>
    <row r="61" customFormat="false" ht="15.75" hidden="false" customHeight="false" outlineLevel="0" collapsed="false">
      <c r="A61" s="18" t="n">
        <v>42253</v>
      </c>
      <c r="B61" s="43" t="n">
        <v>42419</v>
      </c>
      <c r="C61" s="42" t="n">
        <v>0</v>
      </c>
      <c r="D61" s="42" t="n">
        <v>0</v>
      </c>
      <c r="E61" s="19" t="n">
        <v>35796</v>
      </c>
      <c r="F61" s="20" t="n">
        <v>23999</v>
      </c>
      <c r="G61" s="20" t="n">
        <v>0</v>
      </c>
      <c r="H61" s="20" t="n">
        <f aca="false">'ADD 15-16 '!Q63</f>
        <v>350</v>
      </c>
      <c r="I61" s="22" t="s">
        <v>46</v>
      </c>
      <c r="J61" s="23" t="n">
        <v>180</v>
      </c>
      <c r="K61" s="22" t="s">
        <v>44</v>
      </c>
      <c r="L61" s="22" t="s">
        <v>42</v>
      </c>
      <c r="M61" s="19" t="n">
        <v>42404</v>
      </c>
      <c r="O61" s="24" t="n">
        <f aca="false">IF(G61&gt;$H$3,$H$3,G61)</f>
        <v>0</v>
      </c>
      <c r="P61" s="37" t="n">
        <v>0.34</v>
      </c>
      <c r="Q61" s="24" t="n">
        <f aca="false">H61/((($B$2-$A61)-C61+1)/(($B$2-$B$1)+1))</f>
        <v>601.408450704225</v>
      </c>
      <c r="R61" s="24" t="n">
        <f aca="false">Q61*(((B61-A61)-D61+1)/(($B$2-$B$1)+1))</f>
        <v>274.413145539906</v>
      </c>
      <c r="S61" s="26" t="n">
        <f aca="false">ROUNDUP(R61,0)</f>
        <v>275</v>
      </c>
      <c r="T61" s="26" t="n">
        <v>0</v>
      </c>
      <c r="U61" s="27" t="n">
        <f aca="false">(F61-O61)*$P61</f>
        <v>8159.66</v>
      </c>
      <c r="V61" s="27" t="n">
        <f aca="false">ROUNDDOWN(U61,0)</f>
        <v>8159</v>
      </c>
      <c r="W61" s="27" t="n">
        <f aca="false">V61*(($A61-$B$1)+($B$2-B61)+D61)/(($B$2-$B$1+1))</f>
        <v>4436.17759562842</v>
      </c>
      <c r="X61" s="27" t="n">
        <f aca="false">ROUNDUP(W61,0)</f>
        <v>4437</v>
      </c>
      <c r="Y61" s="27" t="n">
        <f aca="false">V61-X61-S61</f>
        <v>3447</v>
      </c>
      <c r="Z61" s="26" t="n">
        <f aca="false">IF(Y61&lt;0,0,(ROUNDDOWN(Y61,0)))</f>
        <v>3447</v>
      </c>
      <c r="AA61" s="26" t="n">
        <v>0</v>
      </c>
      <c r="AB61" s="24" t="n">
        <f aca="false">($H$1*P61)*((($M61-$A61)-D61+1)/(($B$2-$B$1+1)))</f>
        <v>3120.56830601093</v>
      </c>
      <c r="AC61" s="26" t="n">
        <f aca="false">ROUNDDOWN(AB61,0)</f>
        <v>3120</v>
      </c>
      <c r="AD61" s="26" t="n">
        <v>0</v>
      </c>
    </row>
    <row r="62" customFormat="false" ht="15.75" hidden="false" customHeight="false" outlineLevel="0" collapsed="false">
      <c r="A62" s="18" t="n">
        <v>42284</v>
      </c>
      <c r="B62" s="18" t="n">
        <v>42461</v>
      </c>
      <c r="C62" s="44" t="n">
        <v>0</v>
      </c>
      <c r="D62" s="44" t="n">
        <v>0</v>
      </c>
      <c r="E62" s="28" t="n">
        <v>35797</v>
      </c>
      <c r="F62" s="20" t="n">
        <v>87654</v>
      </c>
      <c r="G62" s="20" t="n">
        <v>653</v>
      </c>
      <c r="H62" s="20" t="n">
        <f aca="false">'ADD 15-16 '!Q64</f>
        <v>538</v>
      </c>
      <c r="I62" s="22" t="s">
        <v>46</v>
      </c>
      <c r="J62" s="23" t="n">
        <v>185</v>
      </c>
      <c r="K62" s="22" t="s">
        <v>44</v>
      </c>
      <c r="L62" s="22" t="s">
        <v>42</v>
      </c>
      <c r="M62" s="19" t="n">
        <v>42446</v>
      </c>
      <c r="O62" s="24" t="n">
        <f aca="false">IF(G62&gt;$H$3,$H$3,G62)</f>
        <v>653</v>
      </c>
      <c r="P62" s="37" t="n">
        <v>0.35</v>
      </c>
      <c r="Q62" s="24" t="n">
        <f aca="false">H62/((($B$2-$A62)-C62+1)/(($B$2-$B$1)+1))</f>
        <v>1081.91208791209</v>
      </c>
      <c r="R62" s="24" t="n">
        <f aca="false">Q62*(((B62-A62)-D62+1)/(($B$2-$B$1)+1))</f>
        <v>526.175824175824</v>
      </c>
      <c r="S62" s="26" t="n">
        <f aca="false">ROUNDUP(R62,0)</f>
        <v>527</v>
      </c>
      <c r="T62" s="26" t="n">
        <v>0</v>
      </c>
      <c r="U62" s="27" t="n">
        <f aca="false">(F62-O62)*$P62</f>
        <v>30450.35</v>
      </c>
      <c r="V62" s="27" t="n">
        <f aca="false">ROUNDDOWN(U62,0)</f>
        <v>30450</v>
      </c>
      <c r="W62" s="27" t="n">
        <f aca="false">V62*(($A62-$B$1)+($B$2-B62)+D62)/(($B$2-$B$1+1))</f>
        <v>15640.9836065574</v>
      </c>
      <c r="X62" s="27" t="n">
        <f aca="false">ROUNDUP(W62,0)</f>
        <v>15641</v>
      </c>
      <c r="Y62" s="27" t="n">
        <f aca="false">V62-X62-S62</f>
        <v>14282</v>
      </c>
      <c r="Z62" s="26" t="n">
        <f aca="false">IF(Y62&lt;0,0,(ROUNDDOWN(Y62,0)))</f>
        <v>14282</v>
      </c>
      <c r="AA62" s="26" t="n">
        <v>0</v>
      </c>
      <c r="AB62" s="24" t="n">
        <f aca="false">($H$1*P62)*((($M62-$A62)-D62+1)/(($B$2-$B$1+1)))</f>
        <v>3444.82240437158</v>
      </c>
      <c r="AC62" s="26" t="n">
        <f aca="false">ROUNDDOWN(AB62,0)</f>
        <v>3444</v>
      </c>
      <c r="AD62" s="26" t="n">
        <v>0</v>
      </c>
    </row>
    <row r="63" customFormat="false" ht="15.75" hidden="false" customHeight="false" outlineLevel="0" collapsed="false">
      <c r="A63" s="18" t="n">
        <v>42316</v>
      </c>
      <c r="B63" s="18" t="n">
        <v>42384</v>
      </c>
      <c r="C63" s="42" t="n">
        <v>0</v>
      </c>
      <c r="D63" s="42" t="n">
        <v>0</v>
      </c>
      <c r="E63" s="28" t="n">
        <v>36161</v>
      </c>
      <c r="F63" s="20" t="n">
        <v>71222</v>
      </c>
      <c r="G63" s="20" t="n">
        <v>0</v>
      </c>
      <c r="H63" s="20" t="n">
        <f aca="false">'ADD 15-16 '!Q65</f>
        <v>0</v>
      </c>
      <c r="I63" s="22" t="s">
        <v>46</v>
      </c>
      <c r="J63" s="23" t="n">
        <v>190</v>
      </c>
      <c r="K63" s="22" t="s">
        <v>45</v>
      </c>
      <c r="L63" s="22" t="s">
        <v>42</v>
      </c>
      <c r="M63" s="19" t="n">
        <v>42369</v>
      </c>
      <c r="O63" s="24" t="n">
        <f aca="false">IF(G63&gt;$H$3,$H$3,G63)</f>
        <v>0</v>
      </c>
      <c r="P63" s="37" t="n">
        <v>0.36</v>
      </c>
      <c r="Q63" s="24" t="n">
        <f aca="false">H63/((($B$2-$A63)-C63+1)/(($B$2-$B$1)+1))</f>
        <v>0</v>
      </c>
      <c r="R63" s="24" t="n">
        <f aca="false">Q63*(((B63-A63)-D63+1)/(($B$2-$B$1)+1))</f>
        <v>0</v>
      </c>
      <c r="S63" s="26" t="n">
        <f aca="false">ROUNDUP(R63,0)</f>
        <v>0</v>
      </c>
      <c r="T63" s="26" t="n">
        <v>0</v>
      </c>
      <c r="U63" s="27" t="n">
        <f aca="false">(F63-O63)*$P63</f>
        <v>25639.92</v>
      </c>
      <c r="V63" s="27" t="n">
        <f aca="false">ROUNDDOWN(U63,0)</f>
        <v>25639</v>
      </c>
      <c r="W63" s="27" t="n">
        <f aca="false">V63*(($A63-$B$1)+($B$2-B63)+D63)/(($B$2-$B$1+1))</f>
        <v>20805.4180327869</v>
      </c>
      <c r="X63" s="27" t="n">
        <f aca="false">ROUNDUP(W63,0)</f>
        <v>20806</v>
      </c>
      <c r="Y63" s="27" t="n">
        <f aca="false">V63-X63-S63</f>
        <v>4833</v>
      </c>
      <c r="Z63" s="26" t="n">
        <f aca="false">IF(Y63&lt;0,0,(ROUNDDOWN(Y63,0)))</f>
        <v>4833</v>
      </c>
      <c r="AA63" s="26" t="n">
        <v>0</v>
      </c>
      <c r="AB63" s="24" t="n">
        <f aca="false">($H$1*P63)*((($M63-$A63)-D63+1)/(($B$2-$B$1+1)))</f>
        <v>1173.83606557377</v>
      </c>
      <c r="AC63" s="26" t="n">
        <f aca="false">ROUNDDOWN(AB63,0)</f>
        <v>1173</v>
      </c>
      <c r="AD63" s="26" t="n">
        <v>0</v>
      </c>
    </row>
    <row r="64" customFormat="false" ht="15.75" hidden="false" customHeight="false" outlineLevel="0" collapsed="false">
      <c r="A64" s="18" t="n">
        <v>42347</v>
      </c>
      <c r="B64" s="43" t="n">
        <v>42434</v>
      </c>
      <c r="C64" s="42" t="n">
        <v>0</v>
      </c>
      <c r="D64" s="42" t="n">
        <v>0</v>
      </c>
      <c r="E64" s="19" t="n">
        <v>40923</v>
      </c>
      <c r="F64" s="20" t="n">
        <v>15872</v>
      </c>
      <c r="G64" s="20" t="n">
        <v>0</v>
      </c>
      <c r="H64" s="20" t="n">
        <f aca="false">'ADD 15-16 '!Q66</f>
        <v>781</v>
      </c>
      <c r="I64" s="22" t="s">
        <v>46</v>
      </c>
      <c r="J64" s="23" t="n">
        <v>195</v>
      </c>
      <c r="K64" s="22" t="s">
        <v>45</v>
      </c>
      <c r="L64" s="22" t="s">
        <v>42</v>
      </c>
      <c r="M64" s="19" t="n">
        <v>42418</v>
      </c>
      <c r="O64" s="24" t="n">
        <f aca="false">IF(G64&gt;$H$3,$H$3,G64)</f>
        <v>0</v>
      </c>
      <c r="P64" s="37" t="n">
        <v>0.37</v>
      </c>
      <c r="Q64" s="24" t="n">
        <f aca="false">H64/((($B$2-$A64)-C64+1)/(($B$2-$B$1)+1))</f>
        <v>2402.06722689076</v>
      </c>
      <c r="R64" s="24" t="n">
        <f aca="false">Q64*(((B64-A64)-D64+1)/(($B$2-$B$1)+1))</f>
        <v>577.546218487395</v>
      </c>
      <c r="S64" s="26" t="n">
        <f aca="false">ROUNDUP(R64,0)</f>
        <v>578</v>
      </c>
      <c r="T64" s="26" t="n">
        <v>0</v>
      </c>
      <c r="U64" s="27" t="n">
        <f aca="false">(F64-O64)*$P64</f>
        <v>5872.64</v>
      </c>
      <c r="V64" s="27" t="n">
        <f aca="false">ROUNDDOWN(U64,0)</f>
        <v>5872</v>
      </c>
      <c r="W64" s="27" t="n">
        <f aca="false">V64*(($A64-$B$1)+($B$2-B64)+D64)/(($B$2-$B$1+1))</f>
        <v>4460.15300546448</v>
      </c>
      <c r="X64" s="27" t="n">
        <f aca="false">ROUNDUP(W64,0)</f>
        <v>4461</v>
      </c>
      <c r="Y64" s="27" t="n">
        <f aca="false">V64-X64-S64</f>
        <v>833</v>
      </c>
      <c r="Z64" s="26" t="n">
        <f aca="false">IF(Y64&lt;0,0,(ROUNDDOWN(Y64,0)))</f>
        <v>833</v>
      </c>
      <c r="AA64" s="26" t="n">
        <v>0</v>
      </c>
      <c r="AB64" s="24" t="n">
        <f aca="false">($H$1*P64)*((($M64-$A64)-D64+1)/(($B$2-$B$1+1)))</f>
        <v>1608.59016393443</v>
      </c>
      <c r="AC64" s="26" t="n">
        <f aca="false">ROUNDDOWN(AB64,0)</f>
        <v>1608</v>
      </c>
      <c r="AD64" s="26" t="n">
        <v>0</v>
      </c>
    </row>
    <row r="65" customFormat="false" ht="15.75" hidden="false" customHeight="false" outlineLevel="0" collapsed="false">
      <c r="A65" s="18" t="n">
        <v>42379</v>
      </c>
      <c r="B65" s="18" t="n">
        <v>42419</v>
      </c>
      <c r="C65" s="42" t="n">
        <v>0</v>
      </c>
      <c r="D65" s="42" t="n">
        <v>0</v>
      </c>
      <c r="E65" s="19" t="n">
        <v>40854</v>
      </c>
      <c r="F65" s="20" t="n">
        <v>34987</v>
      </c>
      <c r="G65" s="20" t="n">
        <v>3457</v>
      </c>
      <c r="H65" s="20" t="n">
        <f aca="false">'ADD 15-16 '!Q67</f>
        <v>0</v>
      </c>
      <c r="I65" s="22" t="s">
        <v>46</v>
      </c>
      <c r="J65" s="23" t="n">
        <v>200</v>
      </c>
      <c r="K65" s="22" t="s">
        <v>45</v>
      </c>
      <c r="L65" s="22" t="s">
        <v>42</v>
      </c>
      <c r="M65" s="19" t="n">
        <v>42404</v>
      </c>
      <c r="O65" s="24" t="n">
        <f aca="false">IF(G65&gt;$H$3,$H$3,G65)</f>
        <v>3457</v>
      </c>
      <c r="P65" s="37" t="n">
        <v>0.37</v>
      </c>
      <c r="Q65" s="24" t="n">
        <f aca="false">H65/((($B$2-$A65)-C65+1)/(($B$2-$B$1)+1))</f>
        <v>0</v>
      </c>
      <c r="R65" s="24" t="n">
        <f aca="false">Q65*(((B65-A65)-D65+1)/(($B$2-$B$1)+1))</f>
        <v>0</v>
      </c>
      <c r="S65" s="26" t="n">
        <f aca="false">ROUNDUP(R65,0)</f>
        <v>0</v>
      </c>
      <c r="T65" s="26" t="n">
        <v>0</v>
      </c>
      <c r="U65" s="27" t="n">
        <f aca="false">(F65-O65)*$P65</f>
        <v>11666.1</v>
      </c>
      <c r="V65" s="27" t="n">
        <f aca="false">ROUNDDOWN(U65,0)</f>
        <v>11666</v>
      </c>
      <c r="W65" s="27" t="n">
        <f aca="false">V65*(($A65-$B$1)+($B$2-B65)+D65)/(($B$2-$B$1+1))</f>
        <v>10359.1530054645</v>
      </c>
      <c r="X65" s="27" t="n">
        <f aca="false">ROUNDUP(W65,0)</f>
        <v>10360</v>
      </c>
      <c r="Y65" s="27" t="n">
        <f aca="false">V65-X65-S65</f>
        <v>1306</v>
      </c>
      <c r="Z65" s="26" t="n">
        <f aca="false">IF(Y65&lt;0,0,(ROUNDDOWN(Y65,0)))</f>
        <v>1306</v>
      </c>
      <c r="AA65" s="26" t="n">
        <v>0</v>
      </c>
      <c r="AB65" s="24" t="n">
        <f aca="false">($H$1*P65)*((($M65-$A65)-D65+1)/(($B$2-$B$1+1)))</f>
        <v>580.879781420765</v>
      </c>
      <c r="AC65" s="26" t="n">
        <f aca="false">ROUNDDOWN(AB65,0)</f>
        <v>580</v>
      </c>
      <c r="AD65" s="26" t="n">
        <v>0</v>
      </c>
    </row>
    <row r="66" customFormat="false" ht="15.75" hidden="false" customHeight="false" outlineLevel="0" collapsed="false">
      <c r="A66" s="18" t="n">
        <v>42411</v>
      </c>
      <c r="B66" s="18" t="n">
        <v>42461</v>
      </c>
      <c r="C66" s="42" t="n">
        <v>0</v>
      </c>
      <c r="D66" s="42" t="n">
        <v>0</v>
      </c>
      <c r="E66" s="19" t="n">
        <v>35796</v>
      </c>
      <c r="F66" s="20" t="n">
        <v>18465</v>
      </c>
      <c r="G66" s="20" t="n">
        <v>0</v>
      </c>
      <c r="H66" s="20" t="n">
        <f aca="false">'ADD 15-16 '!Q68</f>
        <v>0</v>
      </c>
      <c r="I66" s="22" t="s">
        <v>46</v>
      </c>
      <c r="J66" s="23" t="n">
        <v>205</v>
      </c>
      <c r="K66" s="22" t="s">
        <v>45</v>
      </c>
      <c r="L66" s="22" t="s">
        <v>42</v>
      </c>
      <c r="M66" s="19" t="n">
        <v>42446</v>
      </c>
      <c r="O66" s="24" t="n">
        <f aca="false">IF(G66&gt;$H$3,$H$3,G66)</f>
        <v>0</v>
      </c>
      <c r="P66" s="37" t="n">
        <v>0.37</v>
      </c>
      <c r="Q66" s="24" t="n">
        <f aca="false">H66/((($B$2-$A66)-C66+1)/(($B$2-$B$1)+1))</f>
        <v>0</v>
      </c>
      <c r="R66" s="24" t="n">
        <f aca="false">Q66*(((B66-A66)-D66+1)/(($B$2-$B$1)+1))</f>
        <v>0</v>
      </c>
      <c r="S66" s="26" t="n">
        <f aca="false">ROUNDUP(R66,0)</f>
        <v>0</v>
      </c>
      <c r="T66" s="26" t="n">
        <v>0</v>
      </c>
      <c r="U66" s="27" t="n">
        <f aca="false">(F66-O66)*$P66</f>
        <v>6832.05</v>
      </c>
      <c r="V66" s="27" t="n">
        <f aca="false">ROUNDDOWN(U66,0)</f>
        <v>6832</v>
      </c>
      <c r="W66" s="27" t="n">
        <f aca="false">V66*(($A66-$B$1)+($B$2-B66)+D66)/(($B$2-$B$1+1))</f>
        <v>5880</v>
      </c>
      <c r="X66" s="27" t="n">
        <f aca="false">ROUNDUP(W66,0)</f>
        <v>5880</v>
      </c>
      <c r="Y66" s="27" t="n">
        <f aca="false">V66-X66-S66</f>
        <v>952</v>
      </c>
      <c r="Z66" s="26" t="n">
        <f aca="false">IF(Y66&lt;0,0,(ROUNDDOWN(Y66,0)))</f>
        <v>952</v>
      </c>
      <c r="AA66" s="26" t="n">
        <v>0</v>
      </c>
      <c r="AB66" s="24" t="n">
        <f aca="false">($H$1*P66)*((($M66-$A66)-D66+1)/(($B$2-$B$1+1)))</f>
        <v>804.295081967213</v>
      </c>
      <c r="AC66" s="26" t="n">
        <f aca="false">ROUNDDOWN(AB66,0)</f>
        <v>804</v>
      </c>
      <c r="AD66" s="26" t="n">
        <v>0</v>
      </c>
    </row>
    <row r="67" customFormat="false" ht="15.75" hidden="false" customHeight="false" outlineLevel="0" collapsed="false">
      <c r="A67" s="18" t="n">
        <v>42441</v>
      </c>
      <c r="B67" s="43" t="n">
        <v>42461</v>
      </c>
      <c r="C67" s="42" t="n">
        <v>0</v>
      </c>
      <c r="D67" s="42" t="n">
        <v>0</v>
      </c>
      <c r="E67" s="19" t="n">
        <v>40923</v>
      </c>
      <c r="F67" s="20" t="n">
        <v>87654</v>
      </c>
      <c r="G67" s="20" t="n">
        <v>10000</v>
      </c>
      <c r="H67" s="20" t="n">
        <f aca="false">'ADD 15-16 '!Q69</f>
        <v>13</v>
      </c>
      <c r="I67" s="22" t="s">
        <v>46</v>
      </c>
      <c r="J67" s="23" t="n">
        <v>210</v>
      </c>
      <c r="K67" s="22" t="s">
        <v>45</v>
      </c>
      <c r="L67" s="22" t="s">
        <v>42</v>
      </c>
      <c r="M67" s="19" t="n">
        <v>42446</v>
      </c>
      <c r="O67" s="24" t="n">
        <f aca="false">IF(G67&gt;$H$3,$H$3,G67)</f>
        <v>5000</v>
      </c>
      <c r="P67" s="37" t="n">
        <v>0.37</v>
      </c>
      <c r="Q67" s="24" t="n">
        <f aca="false">H67/((($B$2-$A67)-C67+1)/(($B$2-$B$1)+1))</f>
        <v>190.32</v>
      </c>
      <c r="R67" s="24" t="n">
        <f aca="false">Q67*(((B67-A67)-D67+1)/(($B$2-$B$1)+1))</f>
        <v>10.92</v>
      </c>
      <c r="S67" s="26" t="n">
        <f aca="false">ROUNDUP(R67,0)</f>
        <v>11</v>
      </c>
      <c r="T67" s="26" t="n">
        <v>0</v>
      </c>
      <c r="U67" s="27" t="n">
        <f aca="false">(F67-O67)*$P67</f>
        <v>30581.98</v>
      </c>
      <c r="V67" s="27" t="n">
        <f aca="false">ROUNDDOWN(U67,0)</f>
        <v>30581</v>
      </c>
      <c r="W67" s="27" t="n">
        <f aca="false">V67*(($A67-$B$1)+($B$2-B67)+D67)/(($B$2-$B$1+1))</f>
        <v>28826.3524590164</v>
      </c>
      <c r="X67" s="27" t="n">
        <f aca="false">ROUNDUP(W67,0)</f>
        <v>28827</v>
      </c>
      <c r="Y67" s="27" t="n">
        <f aca="false">V67-X67-S67</f>
        <v>1743</v>
      </c>
      <c r="Z67" s="26" t="n">
        <f aca="false">IF(Y67&lt;0,0,(ROUNDDOWN(Y67,0)))</f>
        <v>1743</v>
      </c>
      <c r="AA67" s="26" t="n">
        <v>0</v>
      </c>
      <c r="AB67" s="24" t="n">
        <f aca="false">($H$1*P67)*((($M67-$A67)-D67+1)/(($B$2-$B$1+1)))</f>
        <v>134.049180327869</v>
      </c>
      <c r="AC67" s="26" t="n">
        <f aca="false">ROUNDDOWN(AB67,0)</f>
        <v>134</v>
      </c>
      <c r="AD67" s="26" t="n">
        <v>0</v>
      </c>
    </row>
    <row r="68" customFormat="false" ht="15.75" hidden="false" customHeight="false" outlineLevel="0" collapsed="false">
      <c r="A68" s="18" t="n">
        <v>42370</v>
      </c>
      <c r="B68" s="18" t="n">
        <v>42465</v>
      </c>
      <c r="C68" s="44" t="n">
        <v>0</v>
      </c>
      <c r="D68" s="44" t="n">
        <v>0</v>
      </c>
      <c r="E68" s="19" t="n">
        <v>40854</v>
      </c>
      <c r="F68" s="20" t="n">
        <v>22987</v>
      </c>
      <c r="G68" s="20" t="n">
        <v>0</v>
      </c>
      <c r="H68" s="20" t="n">
        <f aca="false">'ADD 15-16 '!Q70</f>
        <v>0</v>
      </c>
      <c r="I68" s="22" t="s">
        <v>46</v>
      </c>
      <c r="J68" s="23" t="n">
        <v>215</v>
      </c>
      <c r="K68" s="22" t="s">
        <v>45</v>
      </c>
      <c r="L68" s="22" t="s">
        <v>42</v>
      </c>
      <c r="M68" s="19" t="n">
        <v>42450</v>
      </c>
      <c r="O68" s="24" t="n">
        <f aca="false">IF(G68&gt;$H$3,$H$3,G68)</f>
        <v>0</v>
      </c>
      <c r="P68" s="37" t="n">
        <v>0.37</v>
      </c>
      <c r="Q68" s="24" t="n">
        <f aca="false">H68/((($B$2-$A68)-C68+1)/(($B$2-$B$1)+1))</f>
        <v>0</v>
      </c>
      <c r="R68" s="24" t="n">
        <f aca="false">Q68*(((B68-A68)-D68+1)/(($B$2-$B$1)+1))</f>
        <v>0</v>
      </c>
      <c r="S68" s="26" t="n">
        <f aca="false">ROUNDUP(R68,0)</f>
        <v>0</v>
      </c>
      <c r="T68" s="26" t="n">
        <v>0</v>
      </c>
      <c r="U68" s="27" t="n">
        <f aca="false">(F68-O68)*$P68</f>
        <v>8505.19</v>
      </c>
      <c r="V68" s="27" t="n">
        <f aca="false">ROUNDDOWN(U68,0)</f>
        <v>8505</v>
      </c>
      <c r="W68" s="27" t="n">
        <f aca="false">V68*(($A68-$B$1)+($B$2-B68)+D68)/(($B$2-$B$1+1))</f>
        <v>6274.18032786885</v>
      </c>
      <c r="X68" s="27" t="n">
        <f aca="false">ROUNDUP(W68,0)</f>
        <v>6275</v>
      </c>
      <c r="Y68" s="27" t="n">
        <f aca="false">V68-X68-S68</f>
        <v>2230</v>
      </c>
      <c r="Z68" s="26" t="n">
        <f aca="false">IF(Y68&lt;0,0,(ROUNDDOWN(Y68,0)))</f>
        <v>2230</v>
      </c>
      <c r="AA68" s="26" t="n">
        <v>0</v>
      </c>
      <c r="AB68" s="24" t="n">
        <f aca="false">($H$1*P68)*((($M68-$A68)-D68+1)/(($B$2-$B$1+1)))</f>
        <v>1809.66393442623</v>
      </c>
      <c r="AC68" s="26" t="n">
        <f aca="false">ROUNDDOWN(AB68,0)</f>
        <v>1809</v>
      </c>
      <c r="AD68" s="26" t="n">
        <v>0</v>
      </c>
    </row>
    <row r="69" customFormat="false" ht="15.75" hidden="false" customHeight="false" outlineLevel="0" collapsed="false">
      <c r="A69" s="18" t="n">
        <v>42221</v>
      </c>
      <c r="B69" s="18" t="n">
        <v>42434</v>
      </c>
      <c r="C69" s="42" t="n">
        <v>0</v>
      </c>
      <c r="D69" s="42" t="n">
        <v>0</v>
      </c>
      <c r="E69" s="28" t="n">
        <v>35797</v>
      </c>
      <c r="F69" s="20" t="n">
        <v>25446</v>
      </c>
      <c r="G69" s="20" t="n">
        <v>125</v>
      </c>
      <c r="H69" s="20" t="n">
        <f aca="false">'ADD 15-16 '!Q71</f>
        <v>804</v>
      </c>
      <c r="I69" s="22" t="s">
        <v>40</v>
      </c>
      <c r="J69" s="23" t="n">
        <v>220</v>
      </c>
      <c r="K69" s="22" t="s">
        <v>45</v>
      </c>
      <c r="L69" s="22" t="s">
        <v>42</v>
      </c>
      <c r="M69" s="19" t="n">
        <v>42418</v>
      </c>
      <c r="O69" s="24" t="n">
        <f aca="false">IF(G69&gt;$H$3,$H$3,G69)</f>
        <v>125</v>
      </c>
      <c r="P69" s="37" t="n">
        <v>0.37</v>
      </c>
      <c r="Q69" s="24" t="n">
        <f aca="false">H69/((($B$2-$A69)-C69+1)/(($B$2-$B$1)+1))</f>
        <v>1201.07755102041</v>
      </c>
      <c r="R69" s="24" t="n">
        <f aca="false">Q69*(((B69-A69)-D69+1)/(($B$2-$B$1)+1))</f>
        <v>702.269387755102</v>
      </c>
      <c r="S69" s="26" t="n">
        <f aca="false">ROUNDUP(R69,0)</f>
        <v>703</v>
      </c>
      <c r="T69" s="26" t="n">
        <v>0</v>
      </c>
      <c r="U69" s="27" t="n">
        <f aca="false">(F69-O69)*$P69</f>
        <v>9368.77</v>
      </c>
      <c r="V69" s="27" t="n">
        <f aca="false">ROUNDDOWN(U69,0)</f>
        <v>9368</v>
      </c>
      <c r="W69" s="27" t="n">
        <f aca="false">V69*(($A69-$B$1)+($B$2-B69)+D69)/(($B$2-$B$1+1))</f>
        <v>3890.53551912568</v>
      </c>
      <c r="X69" s="27" t="n">
        <f aca="false">ROUNDUP(W69,0)</f>
        <v>3891</v>
      </c>
      <c r="Y69" s="27" t="n">
        <f aca="false">V69-X69-S69</f>
        <v>4774</v>
      </c>
      <c r="Z69" s="26" t="n">
        <f aca="false">IF(Y69&lt;0,0,(ROUNDDOWN(Y69,0)))</f>
        <v>4774</v>
      </c>
      <c r="AA69" s="26" t="n">
        <v>0</v>
      </c>
      <c r="AB69" s="24" t="n">
        <f aca="false">($H$1*P69)*((($M69-$A69)-D69+1)/(($B$2-$B$1+1)))</f>
        <v>4423.62295081967</v>
      </c>
      <c r="AC69" s="26" t="n">
        <f aca="false">ROUNDDOWN(AB69,0)</f>
        <v>4423</v>
      </c>
      <c r="AD69" s="26" t="n">
        <v>0</v>
      </c>
    </row>
    <row r="70" customFormat="false" ht="15.75" hidden="false" customHeight="false" outlineLevel="0" collapsed="false">
      <c r="A70" s="18" t="n">
        <v>42253</v>
      </c>
      <c r="B70" s="43" t="n">
        <v>42419</v>
      </c>
      <c r="C70" s="42" t="n">
        <v>0</v>
      </c>
      <c r="D70" s="42" t="n">
        <v>0</v>
      </c>
      <c r="E70" s="28" t="n">
        <v>36161</v>
      </c>
      <c r="F70" s="20" t="n">
        <v>33656</v>
      </c>
      <c r="G70" s="20" t="n">
        <v>0</v>
      </c>
      <c r="H70" s="20" t="n">
        <f aca="false">'ADD 15-16 '!Q72</f>
        <v>0</v>
      </c>
      <c r="I70" s="22" t="s">
        <v>46</v>
      </c>
      <c r="J70" s="23" t="n">
        <v>220</v>
      </c>
      <c r="K70" s="22" t="s">
        <v>45</v>
      </c>
      <c r="L70" s="22" t="s">
        <v>42</v>
      </c>
      <c r="M70" s="19" t="n">
        <v>42404</v>
      </c>
      <c r="O70" s="24" t="n">
        <f aca="false">IF(G70&gt;$H$3,$H$3,G70)</f>
        <v>0</v>
      </c>
      <c r="P70" s="37" t="n">
        <v>0.37</v>
      </c>
      <c r="Q70" s="24" t="n">
        <f aca="false">H70/((($B$2-$A70)-C70+1)/(($B$2-$B$1)+1))</f>
        <v>0</v>
      </c>
      <c r="R70" s="24" t="n">
        <f aca="false">Q70*(((B70-A70)-D70+1)/(($B$2-$B$1)+1))</f>
        <v>0</v>
      </c>
      <c r="S70" s="26" t="n">
        <f aca="false">ROUNDUP(R70,0)</f>
        <v>0</v>
      </c>
      <c r="T70" s="26" t="n">
        <v>0</v>
      </c>
      <c r="U70" s="27" t="n">
        <f aca="false">(F70-O70)*$P70</f>
        <v>12452.72</v>
      </c>
      <c r="V70" s="27" t="n">
        <f aca="false">ROUNDDOWN(U70,0)</f>
        <v>12452</v>
      </c>
      <c r="W70" s="27" t="n">
        <f aca="false">V70*(($A70-$B$1)+($B$2-B70)+D70)/(($B$2-$B$1+1))</f>
        <v>6770.34972677596</v>
      </c>
      <c r="X70" s="27" t="n">
        <f aca="false">ROUNDUP(W70,0)</f>
        <v>6771</v>
      </c>
      <c r="Y70" s="27" t="n">
        <f aca="false">V70-X70-S70</f>
        <v>5681</v>
      </c>
      <c r="Z70" s="26" t="n">
        <f aca="false">IF(Y70&lt;0,0,(ROUNDDOWN(Y70,0)))</f>
        <v>5681</v>
      </c>
      <c r="AA70" s="26" t="n">
        <v>0</v>
      </c>
      <c r="AB70" s="24" t="n">
        <f aca="false">($H$1*P70)*((($M70-$A70)-D70+1)/(($B$2-$B$1+1)))</f>
        <v>3395.91256830601</v>
      </c>
      <c r="AC70" s="26" t="n">
        <f aca="false">ROUNDDOWN(AB70,0)</f>
        <v>3395</v>
      </c>
      <c r="AD70" s="26" t="n">
        <v>0</v>
      </c>
    </row>
    <row r="71" customFormat="false" ht="15.75" hidden="false" customHeight="false" outlineLevel="0" collapsed="false">
      <c r="A71" s="18" t="n">
        <v>42126</v>
      </c>
      <c r="B71" s="18" t="n">
        <v>42319</v>
      </c>
      <c r="C71" s="44" t="n">
        <v>0</v>
      </c>
      <c r="D71" s="44" t="n">
        <v>0</v>
      </c>
      <c r="E71" s="19" t="n">
        <v>40854</v>
      </c>
      <c r="F71" s="20" t="n">
        <v>51423</v>
      </c>
      <c r="G71" s="20" t="n">
        <v>0</v>
      </c>
      <c r="H71" s="20" t="n">
        <f aca="false">'ADD 15-16 '!Q73</f>
        <v>859</v>
      </c>
      <c r="I71" s="22" t="s">
        <v>40</v>
      </c>
      <c r="J71" s="23" t="n">
        <v>151</v>
      </c>
      <c r="K71" s="22" t="s">
        <v>45</v>
      </c>
      <c r="L71" s="22" t="s">
        <v>42</v>
      </c>
      <c r="M71" s="19" t="n">
        <v>42304</v>
      </c>
      <c r="O71" s="24" t="n">
        <f aca="false">IF(G71&gt;$H$3,$H$3,G71)</f>
        <v>0</v>
      </c>
      <c r="P71" s="37" t="n">
        <v>0.25</v>
      </c>
      <c r="Q71" s="24" t="n">
        <f aca="false">H71/((($B$2-$A71)-C71+1)/(($B$2-$B$1)+1))</f>
        <v>924.688235294118</v>
      </c>
      <c r="R71" s="24" t="n">
        <f aca="false">Q71*(((B71-A71)-D71+1)/(($B$2-$B$1)+1))</f>
        <v>490.135294117647</v>
      </c>
      <c r="S71" s="26" t="n">
        <f aca="false">ROUNDUP(R71,0)</f>
        <v>491</v>
      </c>
      <c r="T71" s="26" t="n">
        <v>0</v>
      </c>
      <c r="U71" s="27" t="n">
        <f aca="false">(F71-O71)*$P71</f>
        <v>12855.75</v>
      </c>
      <c r="V71" s="27" t="n">
        <f aca="false">ROUNDDOWN(U71,0)</f>
        <v>12855</v>
      </c>
      <c r="W71" s="27" t="n">
        <f aca="false">V71*(($A71-$B$1)+($B$2-B71)+D71)/(($B$2-$B$1+1))</f>
        <v>6041.14754098361</v>
      </c>
      <c r="X71" s="27" t="n">
        <f aca="false">ROUNDUP(W71,0)</f>
        <v>6042</v>
      </c>
      <c r="Y71" s="27" t="n">
        <f aca="false">V71-X71-S71</f>
        <v>6322</v>
      </c>
      <c r="Z71" s="26" t="n">
        <f aca="false">IF(Y71&lt;0,0,(ROUNDDOWN(Y71,0)))</f>
        <v>6322</v>
      </c>
      <c r="AA71" s="26" t="n">
        <v>0</v>
      </c>
      <c r="AB71" s="24" t="n">
        <f aca="false">($H$1*P71)*((($M71-$A71)-D71+1)/(($B$2-$B$1+1)))</f>
        <v>2702.1174863388</v>
      </c>
      <c r="AC71" s="26" t="n">
        <f aca="false">ROUNDDOWN(AB71,0)</f>
        <v>2702</v>
      </c>
      <c r="AD71" s="26" t="n">
        <v>0</v>
      </c>
    </row>
    <row r="72" customFormat="false" ht="15.75" hidden="false" customHeight="false" outlineLevel="0" collapsed="false">
      <c r="A72" s="18" t="n">
        <v>42158</v>
      </c>
      <c r="B72" s="18" t="n">
        <v>42308</v>
      </c>
      <c r="C72" s="42" t="n">
        <v>0</v>
      </c>
      <c r="D72" s="42" t="n">
        <v>0</v>
      </c>
      <c r="E72" s="19" t="n">
        <v>35796</v>
      </c>
      <c r="F72" s="20" t="n">
        <v>67545</v>
      </c>
      <c r="G72" s="20" t="n">
        <v>33</v>
      </c>
      <c r="H72" s="20" t="n">
        <f aca="false">'ADD 15-16 '!Q74</f>
        <v>505</v>
      </c>
      <c r="I72" s="22" t="s">
        <v>46</v>
      </c>
      <c r="J72" s="23" t="n">
        <v>151</v>
      </c>
      <c r="K72" s="22" t="s">
        <v>45</v>
      </c>
      <c r="L72" s="22" t="s">
        <v>42</v>
      </c>
      <c r="M72" s="19" t="n">
        <v>42293</v>
      </c>
      <c r="O72" s="24" t="n">
        <f aca="false">IF(G72&gt;$H$3,$H$3,G72)</f>
        <v>33</v>
      </c>
      <c r="P72" s="37" t="n">
        <v>0.28</v>
      </c>
      <c r="Q72" s="24" t="n">
        <f aca="false">H72/((($B$2-$A72)-C72+1)/(($B$2-$B$1)+1))</f>
        <v>600.097402597403</v>
      </c>
      <c r="R72" s="24" t="n">
        <f aca="false">Q72*(((B72-A72)-D72+1)/(($B$2-$B$1)+1))</f>
        <v>247.581168831169</v>
      </c>
      <c r="S72" s="26" t="n">
        <f aca="false">ROUNDUP(R72,0)</f>
        <v>248</v>
      </c>
      <c r="T72" s="26" t="n">
        <v>0</v>
      </c>
      <c r="U72" s="27" t="n">
        <f aca="false">(F72-O72)*$P72</f>
        <v>18903.36</v>
      </c>
      <c r="V72" s="27" t="n">
        <f aca="false">ROUNDDOWN(U72,0)</f>
        <v>18903</v>
      </c>
      <c r="W72" s="27" t="n">
        <f aca="false">V72*(($A72-$B$1)+($B$2-B72)+D72)/(($B$2-$B$1+1))</f>
        <v>11104.2213114754</v>
      </c>
      <c r="X72" s="27" t="n">
        <f aca="false">ROUNDUP(W72,0)</f>
        <v>11105</v>
      </c>
      <c r="Y72" s="27" t="n">
        <f aca="false">V72-X72-S72</f>
        <v>7550</v>
      </c>
      <c r="Z72" s="26" t="n">
        <f aca="false">IF(Y72&lt;0,0,(ROUNDDOWN(Y72,0)))</f>
        <v>7550</v>
      </c>
      <c r="AA72" s="26" t="n">
        <v>0</v>
      </c>
      <c r="AB72" s="24" t="n">
        <f aca="false">($H$1*P72)*((($M72-$A72)-D72+1)/(($B$2-$B$1+1)))</f>
        <v>2299.36612021858</v>
      </c>
      <c r="AC72" s="26" t="n">
        <f aca="false">ROUNDDOWN(AB72,0)</f>
        <v>2299</v>
      </c>
      <c r="AD72" s="26" t="n">
        <v>0</v>
      </c>
    </row>
    <row r="73" customFormat="false" ht="15.75" hidden="false" customHeight="false" outlineLevel="0" collapsed="false">
      <c r="A73" s="18" t="n">
        <v>42126</v>
      </c>
      <c r="B73" s="43" t="n">
        <v>42319</v>
      </c>
      <c r="C73" s="42" t="n">
        <v>0</v>
      </c>
      <c r="D73" s="42" t="n">
        <v>0</v>
      </c>
      <c r="E73" s="28" t="n">
        <v>35797</v>
      </c>
      <c r="F73" s="20" t="n">
        <v>25446</v>
      </c>
      <c r="G73" s="20" t="n">
        <v>0</v>
      </c>
      <c r="H73" s="20" t="n">
        <f aca="false">'ADD 15-16 '!Q75</f>
        <v>1004</v>
      </c>
      <c r="I73" s="22" t="s">
        <v>40</v>
      </c>
      <c r="J73" s="23" t="n">
        <v>154</v>
      </c>
      <c r="K73" s="22" t="s">
        <v>45</v>
      </c>
      <c r="L73" s="22" t="s">
        <v>42</v>
      </c>
      <c r="M73" s="19" t="n">
        <v>42304</v>
      </c>
      <c r="O73" s="24" t="n">
        <f aca="false">IF(G73&gt;$H$3,$H$3,G73)</f>
        <v>0</v>
      </c>
      <c r="P73" s="37" t="n">
        <v>0.25</v>
      </c>
      <c r="Q73" s="24" t="n">
        <f aca="false">H73/((($B$2-$A73)-C73+1)/(($B$2-$B$1)+1))</f>
        <v>1080.77647058824</v>
      </c>
      <c r="R73" s="24" t="n">
        <f aca="false">Q73*(((B73-A73)-D73+1)/(($B$2-$B$1)+1))</f>
        <v>572.870588235294</v>
      </c>
      <c r="S73" s="26" t="n">
        <f aca="false">ROUNDUP(R73,0)</f>
        <v>573</v>
      </c>
      <c r="T73" s="26" t="n">
        <v>0</v>
      </c>
      <c r="U73" s="27" t="n">
        <f aca="false">(F73-O73)*$P73</f>
        <v>6361.5</v>
      </c>
      <c r="V73" s="27" t="n">
        <f aca="false">ROUNDDOWN(U73,0)</f>
        <v>6361</v>
      </c>
      <c r="W73" s="27" t="n">
        <f aca="false">V73*(($A73-$B$1)+($B$2-B73)+D73)/(($B$2-$B$1+1))</f>
        <v>2989.32240437158</v>
      </c>
      <c r="X73" s="27" t="n">
        <f aca="false">ROUNDUP(W73,0)</f>
        <v>2990</v>
      </c>
      <c r="Y73" s="27" t="n">
        <f aca="false">V73-X73-S73</f>
        <v>2798</v>
      </c>
      <c r="Z73" s="26" t="n">
        <f aca="false">IF(Y73&lt;0,0,(ROUNDDOWN(Y73,0)))</f>
        <v>2798</v>
      </c>
      <c r="AA73" s="26" t="n">
        <v>0</v>
      </c>
      <c r="AB73" s="24" t="n">
        <f aca="false">($H$1*P73)*((($M73-$A73)-D73+1)/(($B$2-$B$1+1)))</f>
        <v>2702.1174863388</v>
      </c>
      <c r="AC73" s="26" t="n">
        <f aca="false">ROUNDDOWN(AB73,0)</f>
        <v>2702</v>
      </c>
      <c r="AD73" s="26" t="n">
        <v>0</v>
      </c>
    </row>
    <row r="74" customFormat="false" ht="15.75" hidden="false" customHeight="false" outlineLevel="0" collapsed="false">
      <c r="A74" s="18" t="n">
        <v>42158</v>
      </c>
      <c r="B74" s="18" t="n">
        <v>42308</v>
      </c>
      <c r="C74" s="42" t="n">
        <v>0</v>
      </c>
      <c r="D74" s="42" t="n">
        <v>0</v>
      </c>
      <c r="E74" s="28" t="n">
        <v>36161</v>
      </c>
      <c r="F74" s="20" t="n">
        <v>33656</v>
      </c>
      <c r="G74" s="20" t="n">
        <v>0</v>
      </c>
      <c r="H74" s="20" t="n">
        <f aca="false">'ADD 15-16 '!Q76</f>
        <v>0</v>
      </c>
      <c r="I74" s="22" t="s">
        <v>46</v>
      </c>
      <c r="J74" s="23" t="n">
        <v>154</v>
      </c>
      <c r="K74" s="22" t="s">
        <v>45</v>
      </c>
      <c r="L74" s="22" t="s">
        <v>42</v>
      </c>
      <c r="M74" s="19" t="n">
        <v>42293</v>
      </c>
      <c r="O74" s="24" t="n">
        <f aca="false">IF(G74&gt;$H$3,$H$3,G74)</f>
        <v>0</v>
      </c>
      <c r="P74" s="37" t="n">
        <v>0.28</v>
      </c>
      <c r="Q74" s="24" t="n">
        <f aca="false">H74/((($B$2-$A74)-C74+1)/(($B$2-$B$1)+1))</f>
        <v>0</v>
      </c>
      <c r="R74" s="24" t="n">
        <f aca="false">Q74*(((B74-A74)-D74+1)/(($B$2-$B$1)+1))</f>
        <v>0</v>
      </c>
      <c r="S74" s="26" t="n">
        <f aca="false">ROUNDUP(R74,0)</f>
        <v>0</v>
      </c>
      <c r="T74" s="26" t="n">
        <v>0</v>
      </c>
      <c r="U74" s="27" t="n">
        <f aca="false">(F74-O74)*$P74</f>
        <v>9423.68</v>
      </c>
      <c r="V74" s="27" t="n">
        <f aca="false">ROUNDDOWN(U74,0)</f>
        <v>9423</v>
      </c>
      <c r="W74" s="27" t="n">
        <f aca="false">V74*(($A74-$B$1)+($B$2-B74)+D74)/(($B$2-$B$1+1))</f>
        <v>5535.36885245902</v>
      </c>
      <c r="X74" s="27" t="n">
        <f aca="false">ROUNDUP(W74,0)</f>
        <v>5536</v>
      </c>
      <c r="Y74" s="27" t="n">
        <f aca="false">V74-X74-S74</f>
        <v>3887</v>
      </c>
      <c r="Z74" s="26" t="n">
        <f aca="false">IF(Y74&lt;0,0,(ROUNDDOWN(Y74,0)))</f>
        <v>3887</v>
      </c>
      <c r="AA74" s="26" t="n">
        <v>0</v>
      </c>
      <c r="AB74" s="24" t="n">
        <f aca="false">($H$1*P74)*((($M74-$A74)-D74+1)/(($B$2-$B$1+1)))</f>
        <v>2299.36612021858</v>
      </c>
      <c r="AC74" s="26" t="n">
        <f aca="false">ROUNDDOWN(AB74,0)</f>
        <v>2299</v>
      </c>
      <c r="AD74" s="26" t="n">
        <v>0</v>
      </c>
    </row>
    <row r="75" customFormat="false" ht="15.75" hidden="false" customHeight="false" outlineLevel="0" collapsed="false">
      <c r="A75" s="18" t="n">
        <v>42100</v>
      </c>
      <c r="B75" s="18" t="n">
        <v>42419</v>
      </c>
      <c r="C75" s="44" t="n">
        <v>0</v>
      </c>
      <c r="D75" s="44" t="n">
        <v>0</v>
      </c>
      <c r="E75" s="19" t="n">
        <v>40854</v>
      </c>
      <c r="F75" s="20" t="n">
        <v>44876</v>
      </c>
      <c r="G75" s="20" t="n">
        <v>99</v>
      </c>
      <c r="H75" s="20" t="n">
        <f aca="false">'ADD 15-16 '!Q77</f>
        <v>0</v>
      </c>
      <c r="I75" s="22" t="s">
        <v>47</v>
      </c>
      <c r="J75" s="23"/>
      <c r="K75" s="22"/>
      <c r="L75" s="22" t="s">
        <v>42</v>
      </c>
      <c r="M75" s="19" t="n">
        <v>42404</v>
      </c>
      <c r="O75" s="24" t="n">
        <f aca="false">IF(G75&gt;$H$3,$H$3,G75)</f>
        <v>99</v>
      </c>
      <c r="P75" s="37" t="n">
        <v>0.05</v>
      </c>
      <c r="Q75" s="24" t="n">
        <f aca="false">H75/((($B$2-$A75)-C75+1)/(($B$2-$B$1)+1))</f>
        <v>0</v>
      </c>
      <c r="R75" s="24" t="n">
        <f aca="false">Q75*(((B75-A75)-D75+1)/(($B$2-$B$1)+1))</f>
        <v>0</v>
      </c>
      <c r="S75" s="26" t="n">
        <f aca="false">ROUNDUP(R75,0)</f>
        <v>0</v>
      </c>
      <c r="T75" s="26" t="n">
        <v>0</v>
      </c>
      <c r="U75" s="27" t="n">
        <f aca="false">(F75-O75)*$P75</f>
        <v>2238.85</v>
      </c>
      <c r="V75" s="27" t="n">
        <f aca="false">ROUNDDOWN(U75,0)</f>
        <v>2238</v>
      </c>
      <c r="W75" s="27" t="n">
        <f aca="false">V75*(($A75-$B$1)+($B$2-B75)+D75)/(($B$2-$B$1+1))</f>
        <v>281.27868852459</v>
      </c>
      <c r="X75" s="27" t="n">
        <f aca="false">ROUNDUP(W75,0)</f>
        <v>282</v>
      </c>
      <c r="Y75" s="27" t="n">
        <f aca="false">V75-X75-S75</f>
        <v>1956</v>
      </c>
      <c r="Z75" s="26" t="n">
        <f aca="false">IF(Y75&lt;0,0,(ROUNDDOWN(Y75,0)))</f>
        <v>1956</v>
      </c>
      <c r="AA75" s="26" t="n">
        <v>0</v>
      </c>
      <c r="AB75" s="24" t="n">
        <f aca="false">($H$1*P75)*((($M75-$A75)-D75+1)/(($B$2-$B$1+1)))</f>
        <v>920.833333333333</v>
      </c>
      <c r="AC75" s="26" t="n">
        <f aca="false">ROUNDDOWN(AB75,0)</f>
        <v>920</v>
      </c>
      <c r="AD75" s="26" t="n">
        <v>0</v>
      </c>
    </row>
    <row r="76" customFormat="false" ht="15.75" hidden="false" customHeight="false" outlineLevel="0" collapsed="false">
      <c r="A76" s="18" t="n">
        <v>42126</v>
      </c>
      <c r="B76" s="43" t="n">
        <v>42319</v>
      </c>
      <c r="C76" s="44" t="n">
        <v>0</v>
      </c>
      <c r="D76" s="44" t="n">
        <v>0</v>
      </c>
      <c r="E76" s="28" t="n">
        <v>35797</v>
      </c>
      <c r="F76" s="20" t="n">
        <v>25446</v>
      </c>
      <c r="G76" s="20" t="n">
        <v>0</v>
      </c>
      <c r="H76" s="20" t="n">
        <f aca="false">'ADD 15-16 '!Q78</f>
        <v>168</v>
      </c>
      <c r="I76" s="22" t="s">
        <v>40</v>
      </c>
      <c r="J76" s="23"/>
      <c r="K76" s="22" t="s">
        <v>41</v>
      </c>
      <c r="L76" s="22" t="s">
        <v>42</v>
      </c>
      <c r="M76" s="19" t="n">
        <v>42304</v>
      </c>
      <c r="O76" s="24" t="n">
        <f aca="false">IF(G76&gt;$H$3,$H$3,G76)</f>
        <v>0</v>
      </c>
      <c r="P76" s="37" t="n">
        <v>0.15</v>
      </c>
      <c r="Q76" s="24" t="n">
        <f aca="false">H76/((($B$2-$A76)-C76+1)/(($B$2-$B$1)+1))</f>
        <v>180.847058823529</v>
      </c>
      <c r="R76" s="24" t="n">
        <f aca="false">Q76*(((B76-A76)-D76+1)/(($B$2-$B$1)+1))</f>
        <v>95.8588235294118</v>
      </c>
      <c r="S76" s="26" t="n">
        <f aca="false">ROUNDUP(R76,0)</f>
        <v>96</v>
      </c>
      <c r="T76" s="26" t="n">
        <v>0</v>
      </c>
      <c r="U76" s="27" t="n">
        <f aca="false">(F76-O76)*$P76</f>
        <v>3816.9</v>
      </c>
      <c r="V76" s="27" t="n">
        <f aca="false">ROUNDDOWN(U76,0)</f>
        <v>3816</v>
      </c>
      <c r="W76" s="27" t="n">
        <f aca="false">V76*(($A76-$B$1)+($B$2-B76)+D76)/(($B$2-$B$1+1))</f>
        <v>1793.31147540984</v>
      </c>
      <c r="X76" s="27" t="n">
        <f aca="false">ROUNDUP(W76,0)</f>
        <v>1794</v>
      </c>
      <c r="Y76" s="27" t="n">
        <f aca="false">V76-X76-S76</f>
        <v>1926</v>
      </c>
      <c r="Z76" s="26" t="n">
        <f aca="false">IF(Y76&lt;0,0,(ROUNDDOWN(Y76,0)))</f>
        <v>1926</v>
      </c>
      <c r="AA76" s="26" t="n">
        <v>0</v>
      </c>
      <c r="AB76" s="24" t="n">
        <f aca="false">($H$1*P76)*((($M76-$A76)-D76+1)/(($B$2-$B$1+1)))</f>
        <v>1621.27049180328</v>
      </c>
      <c r="AC76" s="26" t="n">
        <f aca="false">ROUNDDOWN(AB76,0)</f>
        <v>1621</v>
      </c>
      <c r="AD76" s="26" t="n">
        <v>0</v>
      </c>
    </row>
    <row r="77" customFormat="false" ht="15.75" hidden="false" customHeight="false" outlineLevel="0" collapsed="false">
      <c r="A77" s="18" t="n">
        <v>42158</v>
      </c>
      <c r="B77" s="18" t="n">
        <v>42308</v>
      </c>
      <c r="C77" s="42" t="n">
        <v>0</v>
      </c>
      <c r="D77" s="42" t="n">
        <v>0</v>
      </c>
      <c r="E77" s="28" t="n">
        <v>36161</v>
      </c>
      <c r="F77" s="20" t="n">
        <v>33656</v>
      </c>
      <c r="G77" s="20" t="n">
        <v>372</v>
      </c>
      <c r="H77" s="20" t="n">
        <f aca="false">'ADD 15-16 '!Q79</f>
        <v>0</v>
      </c>
      <c r="I77" s="22" t="s">
        <v>40</v>
      </c>
      <c r="J77" s="23"/>
      <c r="K77" s="22" t="s">
        <v>44</v>
      </c>
      <c r="L77" s="22" t="s">
        <v>42</v>
      </c>
      <c r="M77" s="19" t="n">
        <v>42293</v>
      </c>
      <c r="O77" s="24" t="n">
        <f aca="false">IF(G77&gt;$H$3,$H$3,G77)</f>
        <v>372</v>
      </c>
      <c r="P77" s="37" t="n">
        <v>0.25</v>
      </c>
      <c r="Q77" s="24" t="n">
        <f aca="false">H77/((($B$2-$A77)-C77+1)/(($B$2-$B$1)+1))</f>
        <v>0</v>
      </c>
      <c r="R77" s="24" t="n">
        <f aca="false">Q77*(((B77-A77)-D77+1)/(($B$2-$B$1)+1))</f>
        <v>0</v>
      </c>
      <c r="S77" s="26" t="n">
        <f aca="false">ROUNDUP(R77,0)</f>
        <v>0</v>
      </c>
      <c r="T77" s="26" t="n">
        <v>0</v>
      </c>
      <c r="U77" s="27" t="n">
        <f aca="false">(F77-O77)*$P77</f>
        <v>8321</v>
      </c>
      <c r="V77" s="27" t="n">
        <f aca="false">ROUNDDOWN(U77,0)</f>
        <v>8321</v>
      </c>
      <c r="W77" s="27" t="n">
        <f aca="false">V77*(($A77-$B$1)+($B$2-B77)+D77)/(($B$2-$B$1+1))</f>
        <v>4888.01912568306</v>
      </c>
      <c r="X77" s="27" t="n">
        <f aca="false">ROUNDUP(W77,0)</f>
        <v>4889</v>
      </c>
      <c r="Y77" s="27" t="n">
        <f aca="false">V77-X77-S77</f>
        <v>3432</v>
      </c>
      <c r="Z77" s="26" t="n">
        <f aca="false">IF(Y77&lt;0,0,(ROUNDDOWN(Y77,0)))</f>
        <v>3432</v>
      </c>
      <c r="AA77" s="26" t="n">
        <v>0</v>
      </c>
      <c r="AB77" s="24" t="n">
        <f aca="false">($H$1*P77)*((($M77-$A77)-D77+1)/(($B$2-$B$1+1)))</f>
        <v>2053.00546448087</v>
      </c>
      <c r="AC77" s="26" t="n">
        <f aca="false">ROUNDDOWN(AB77,0)</f>
        <v>2053</v>
      </c>
      <c r="AD77" s="26" t="n">
        <v>0</v>
      </c>
    </row>
    <row r="78" customFormat="false" ht="15.75" hidden="false" customHeight="false" outlineLevel="0" collapsed="false">
      <c r="A78" s="18" t="n">
        <v>42189</v>
      </c>
      <c r="B78" s="18" t="n">
        <v>42384</v>
      </c>
      <c r="C78" s="44" t="n">
        <v>0</v>
      </c>
      <c r="D78" s="44" t="n">
        <v>0</v>
      </c>
      <c r="E78" s="19" t="n">
        <v>41275</v>
      </c>
      <c r="F78" s="20" t="n">
        <v>51423</v>
      </c>
      <c r="G78" s="20" t="n">
        <v>123</v>
      </c>
      <c r="H78" s="20" t="n">
        <f aca="false">'ADD 15-16 '!Q80</f>
        <v>909</v>
      </c>
      <c r="I78" s="22" t="s">
        <v>40</v>
      </c>
      <c r="J78" s="23"/>
      <c r="K78" s="22" t="s">
        <v>48</v>
      </c>
      <c r="L78" s="22" t="s">
        <v>42</v>
      </c>
      <c r="M78" s="19" t="n">
        <v>42369</v>
      </c>
      <c r="O78" s="24" t="n">
        <f aca="false">IF(G78&gt;$H$3,$H$3,G78)</f>
        <v>123</v>
      </c>
      <c r="P78" s="37" t="n">
        <v>0.37</v>
      </c>
      <c r="Q78" s="24" t="n">
        <f aca="false">H78/((($B$2-$A78)-C78+1)/(($B$2-$B$1)+1))</f>
        <v>1201.06137184116</v>
      </c>
      <c r="R78" s="24" t="n">
        <f aca="false">Q78*(((B78-A78)-D78+1)/(($B$2-$B$1)+1))</f>
        <v>643.191335740072</v>
      </c>
      <c r="S78" s="26" t="n">
        <f aca="false">ROUNDUP(R78,0)</f>
        <v>644</v>
      </c>
      <c r="T78" s="26" t="n">
        <v>0</v>
      </c>
      <c r="U78" s="27" t="n">
        <f aca="false">(F78-O78)*$P78</f>
        <v>18981</v>
      </c>
      <c r="V78" s="27" t="n">
        <f aca="false">ROUNDDOWN(U78,0)</f>
        <v>18981</v>
      </c>
      <c r="W78" s="27" t="n">
        <f aca="false">V78*(($A78-$B$1)+($B$2-B78)+D78)/(($B$2-$B$1+1))</f>
        <v>8816.31147540984</v>
      </c>
      <c r="X78" s="27" t="n">
        <f aca="false">ROUNDUP(W78,0)</f>
        <v>8817</v>
      </c>
      <c r="Y78" s="27" t="n">
        <f aca="false">V78-X78-S78</f>
        <v>9520</v>
      </c>
      <c r="Z78" s="26" t="n">
        <f aca="false">IF(Y78&lt;0,0,(ROUNDDOWN(Y78,0)))</f>
        <v>9520</v>
      </c>
      <c r="AA78" s="26" t="n">
        <v>0</v>
      </c>
      <c r="AB78" s="24" t="n">
        <f aca="false">($H$1*P78)*((($M78-$A78)-D78+1)/(($B$2-$B$1+1)))</f>
        <v>4043.81693989071</v>
      </c>
      <c r="AC78" s="26" t="n">
        <f aca="false">ROUNDDOWN(AB78,0)</f>
        <v>4043</v>
      </c>
      <c r="AD78" s="26" t="n">
        <v>0</v>
      </c>
    </row>
    <row r="79" customFormat="false" ht="15.75" hidden="false" customHeight="false" outlineLevel="0" collapsed="false">
      <c r="A79" s="18" t="n">
        <v>42221</v>
      </c>
      <c r="B79" s="43" t="n">
        <v>42434</v>
      </c>
      <c r="C79" s="42" t="n">
        <v>0</v>
      </c>
      <c r="D79" s="42" t="n">
        <v>0</v>
      </c>
      <c r="E79" s="19" t="n">
        <v>41275</v>
      </c>
      <c r="F79" s="20" t="n">
        <v>67545</v>
      </c>
      <c r="G79" s="20" t="n">
        <v>99</v>
      </c>
      <c r="H79" s="20" t="n">
        <f aca="false">'ADD 15-16 '!Q81</f>
        <v>0</v>
      </c>
      <c r="I79" s="22" t="s">
        <v>46</v>
      </c>
      <c r="J79" s="23"/>
      <c r="K79" s="22" t="s">
        <v>41</v>
      </c>
      <c r="L79" s="22" t="s">
        <v>42</v>
      </c>
      <c r="M79" s="19" t="n">
        <v>42418</v>
      </c>
      <c r="O79" s="24" t="n">
        <f aca="false">IF(G79&gt;$H$3,$H$3,G79)</f>
        <v>99</v>
      </c>
      <c r="P79" s="37" t="n">
        <v>0.18</v>
      </c>
      <c r="Q79" s="24" t="n">
        <f aca="false">H79/((($B$2-$A79)-C79+1)/(($B$2-$B$1)+1))</f>
        <v>0</v>
      </c>
      <c r="R79" s="24" t="n">
        <f aca="false">Q79*(((B79-A79)-D79+1)/(($B$2-$B$1)+1))</f>
        <v>0</v>
      </c>
      <c r="S79" s="26" t="n">
        <f aca="false">ROUNDUP(R79,0)</f>
        <v>0</v>
      </c>
      <c r="T79" s="26" t="n">
        <v>0</v>
      </c>
      <c r="U79" s="27" t="n">
        <f aca="false">(F79-O79)*$P79</f>
        <v>12140.28</v>
      </c>
      <c r="V79" s="27" t="n">
        <f aca="false">ROUNDDOWN(U79,0)</f>
        <v>12140</v>
      </c>
      <c r="W79" s="27" t="n">
        <f aca="false">V79*(($A79-$B$1)+($B$2-B79)+D79)/(($B$2-$B$1+1))</f>
        <v>5041.74863387978</v>
      </c>
      <c r="X79" s="27" t="n">
        <f aca="false">ROUNDUP(W79,0)</f>
        <v>5042</v>
      </c>
      <c r="Y79" s="27" t="n">
        <f aca="false">V79-X79-S79</f>
        <v>7098</v>
      </c>
      <c r="Z79" s="26" t="n">
        <f aca="false">IF(Y79&lt;0,0,(ROUNDDOWN(Y79,0)))</f>
        <v>7098</v>
      </c>
      <c r="AA79" s="26" t="n">
        <v>0</v>
      </c>
      <c r="AB79" s="24" t="n">
        <f aca="false">($H$1*P79)*((($M79-$A79)-D79+1)/(($B$2-$B$1+1)))</f>
        <v>2152.03278688525</v>
      </c>
      <c r="AC79" s="26" t="n">
        <f aca="false">ROUNDDOWN(AB79,0)</f>
        <v>2152</v>
      </c>
      <c r="AD79" s="26" t="n">
        <v>0</v>
      </c>
    </row>
    <row r="80" customFormat="false" ht="15.75" hidden="false" customHeight="false" outlineLevel="0" collapsed="false">
      <c r="A80" s="18" t="n">
        <v>42253</v>
      </c>
      <c r="B80" s="18" t="n">
        <v>42419</v>
      </c>
      <c r="C80" s="42" t="n">
        <v>0</v>
      </c>
      <c r="D80" s="42" t="n">
        <v>0</v>
      </c>
      <c r="E80" s="19" t="n">
        <v>41275</v>
      </c>
      <c r="F80" s="20" t="n">
        <v>44765</v>
      </c>
      <c r="G80" s="20" t="n">
        <v>5456</v>
      </c>
      <c r="H80" s="20" t="n">
        <f aca="false">'ADD 15-16 '!Q82</f>
        <v>105</v>
      </c>
      <c r="I80" s="22" t="s">
        <v>46</v>
      </c>
      <c r="J80" s="23"/>
      <c r="K80" s="22" t="s">
        <v>44</v>
      </c>
      <c r="L80" s="22" t="s">
        <v>42</v>
      </c>
      <c r="M80" s="19" t="n">
        <v>42404</v>
      </c>
      <c r="O80" s="24" t="n">
        <f aca="false">IF(G80&gt;$H$3,$H$3,G80)</f>
        <v>5000</v>
      </c>
      <c r="P80" s="37" t="n">
        <v>0.28</v>
      </c>
      <c r="Q80" s="24" t="n">
        <f aca="false">H80/((($B$2-$A80)-C80+1)/(($B$2-$B$1)+1))</f>
        <v>180.422535211268</v>
      </c>
      <c r="R80" s="24" t="n">
        <f aca="false">Q80*(((B80-A80)-D80+1)/(($B$2-$B$1)+1))</f>
        <v>82.3239436619718</v>
      </c>
      <c r="S80" s="26" t="n">
        <f aca="false">ROUNDUP(R80,0)</f>
        <v>83</v>
      </c>
      <c r="T80" s="26" t="n">
        <v>0</v>
      </c>
      <c r="U80" s="27" t="n">
        <f aca="false">(F80-O80)*$P80</f>
        <v>11134.2</v>
      </c>
      <c r="V80" s="27" t="n">
        <f aca="false">ROUNDDOWN(U80,0)</f>
        <v>11134</v>
      </c>
      <c r="W80" s="27" t="n">
        <f aca="false">V80*(($A80-$B$1)+($B$2-B80)+D80)/(($B$2-$B$1+1))</f>
        <v>6053.73224043716</v>
      </c>
      <c r="X80" s="27" t="n">
        <f aca="false">ROUNDUP(W80,0)</f>
        <v>6054</v>
      </c>
      <c r="Y80" s="27" t="n">
        <f aca="false">V80-X80-S80</f>
        <v>4997</v>
      </c>
      <c r="Z80" s="26" t="n">
        <f aca="false">IF(Y80&lt;0,0,(ROUNDDOWN(Y80,0)))</f>
        <v>4997</v>
      </c>
      <c r="AA80" s="26" t="n">
        <v>0</v>
      </c>
      <c r="AB80" s="24" t="n">
        <f aca="false">($H$1*P80)*((($M80-$A80)-D80+1)/(($B$2-$B$1+1)))</f>
        <v>2569.87978142077</v>
      </c>
      <c r="AC80" s="26" t="n">
        <f aca="false">ROUNDDOWN(AB80,0)</f>
        <v>2569</v>
      </c>
      <c r="AD80" s="26" t="n">
        <v>0</v>
      </c>
    </row>
    <row r="81" customFormat="false" ht="15.75" hidden="false" customHeight="false" outlineLevel="0" collapsed="false">
      <c r="A81" s="18" t="n">
        <v>42284</v>
      </c>
      <c r="B81" s="18" t="n">
        <v>42461</v>
      </c>
      <c r="C81" s="42" t="n">
        <v>0</v>
      </c>
      <c r="D81" s="42" t="n">
        <v>0</v>
      </c>
      <c r="E81" s="28" t="n">
        <v>35797</v>
      </c>
      <c r="F81" s="20" t="n">
        <v>51423</v>
      </c>
      <c r="G81" s="20" t="n">
        <v>0</v>
      </c>
      <c r="H81" s="20" t="n">
        <f aca="false">'ADD 15-16 '!Q83</f>
        <v>0</v>
      </c>
      <c r="I81" s="22" t="s">
        <v>46</v>
      </c>
      <c r="J81" s="23"/>
      <c r="K81" s="22" t="s">
        <v>48</v>
      </c>
      <c r="L81" s="22" t="s">
        <v>42</v>
      </c>
      <c r="M81" s="19" t="n">
        <v>42446</v>
      </c>
      <c r="O81" s="24" t="n">
        <f aca="false">IF(G81&gt;$H$3,$H$3,G81)</f>
        <v>0</v>
      </c>
      <c r="P81" s="37" t="n">
        <v>0.37</v>
      </c>
      <c r="Q81" s="24" t="n">
        <f aca="false">H81/((($B$2-$A81)-C81+1)/(($B$2-$B$1)+1))</f>
        <v>0</v>
      </c>
      <c r="R81" s="24" t="n">
        <f aca="false">Q81*(((B81-A81)-D81+1)/(($B$2-$B$1)+1))</f>
        <v>0</v>
      </c>
      <c r="S81" s="26" t="n">
        <f aca="false">ROUNDUP(R81,0)</f>
        <v>0</v>
      </c>
      <c r="T81" s="26" t="n">
        <v>0</v>
      </c>
      <c r="U81" s="27" t="n">
        <f aca="false">(F81-O81)*$P81</f>
        <v>19026.51</v>
      </c>
      <c r="V81" s="27" t="n">
        <f aca="false">ROUNDDOWN(U81,0)</f>
        <v>19026</v>
      </c>
      <c r="W81" s="27" t="n">
        <f aca="false">V81*(($A81-$B$1)+($B$2-B81)+D81)/(($B$2-$B$1+1))</f>
        <v>9772.91803278689</v>
      </c>
      <c r="X81" s="27" t="n">
        <f aca="false">ROUNDUP(W81,0)</f>
        <v>9773</v>
      </c>
      <c r="Y81" s="27" t="n">
        <f aca="false">V81-X81-S81</f>
        <v>9253</v>
      </c>
      <c r="Z81" s="26" t="n">
        <f aca="false">IF(Y81&lt;0,0,(ROUNDDOWN(Y81,0)))</f>
        <v>9253</v>
      </c>
      <c r="AA81" s="26" t="n">
        <v>0</v>
      </c>
      <c r="AB81" s="24" t="n">
        <f aca="false">($H$1*P81)*((($M81-$A81)-D81+1)/(($B$2-$B$1+1)))</f>
        <v>3641.6693989071</v>
      </c>
      <c r="AC81" s="26" t="n">
        <f aca="false">ROUNDDOWN(AB81,0)</f>
        <v>3641</v>
      </c>
      <c r="AD81" s="26" t="n">
        <v>0</v>
      </c>
    </row>
    <row r="82" customFormat="false" ht="15.75" hidden="false" customHeight="false" outlineLevel="0" collapsed="false">
      <c r="A82" s="18" t="n">
        <v>42126</v>
      </c>
      <c r="B82" s="43" t="n">
        <v>42319</v>
      </c>
      <c r="C82" s="44" t="n">
        <v>0</v>
      </c>
      <c r="D82" s="44" t="n">
        <v>0</v>
      </c>
      <c r="E82" s="19" t="n">
        <v>32874</v>
      </c>
      <c r="F82" s="20" t="n">
        <v>25446</v>
      </c>
      <c r="G82" s="20" t="n">
        <v>0</v>
      </c>
      <c r="H82" s="20" t="n">
        <f aca="false">'ADD 15-16 '!Q84</f>
        <v>1004</v>
      </c>
      <c r="I82" s="22" t="s">
        <v>40</v>
      </c>
      <c r="J82" s="23"/>
      <c r="K82" s="22" t="s">
        <v>41</v>
      </c>
      <c r="L82" s="22" t="s">
        <v>42</v>
      </c>
      <c r="M82" s="19" t="n">
        <v>42304</v>
      </c>
      <c r="O82" s="24" t="n">
        <f aca="false">IF(G82&gt;$H$3,$H$3,G82)</f>
        <v>0</v>
      </c>
      <c r="P82" s="25" t="n">
        <v>0.15</v>
      </c>
      <c r="Q82" s="24" t="n">
        <f aca="false">H82/((($B$2-$A82)-C82+1)/(($B$2-$B$1)+1))</f>
        <v>1080.77647058824</v>
      </c>
      <c r="R82" s="24" t="n">
        <f aca="false">Q82*(((B82-A82)-D82+1)/(($B$2-$B$1)+1))</f>
        <v>572.870588235294</v>
      </c>
      <c r="S82" s="26" t="n">
        <f aca="false">ROUNDUP(R82,0)</f>
        <v>573</v>
      </c>
      <c r="T82" s="26" t="n">
        <v>0</v>
      </c>
      <c r="U82" s="27" t="n">
        <f aca="false">(F82-O82)*$P82</f>
        <v>3816.9</v>
      </c>
      <c r="V82" s="27" t="n">
        <f aca="false">ROUNDDOWN(U82,0)</f>
        <v>3816</v>
      </c>
      <c r="W82" s="27" t="n">
        <f aca="false">V82*(($A82-$B$1)+($B$2-B82)+D82)/(($B$2-$B$1+1))</f>
        <v>1793.31147540984</v>
      </c>
      <c r="X82" s="27" t="n">
        <f aca="false">ROUNDUP(W82,0)</f>
        <v>1794</v>
      </c>
      <c r="Y82" s="27" t="n">
        <f aca="false">V82-X82-S82</f>
        <v>1449</v>
      </c>
      <c r="Z82" s="26" t="n">
        <f aca="false">IF(Y82&lt;0,0,(ROUNDDOWN(Y82,0)))</f>
        <v>1449</v>
      </c>
      <c r="AA82" s="26" t="n">
        <v>0</v>
      </c>
      <c r="AB82" s="24" t="n">
        <f aca="false">($H$1*P82)*((($M82-$A82)-D82+1)/(($B$2-$B$1+1)))</f>
        <v>1621.27049180328</v>
      </c>
      <c r="AC82" s="26" t="n">
        <f aca="false">ROUNDDOWN(AB82,0)</f>
        <v>1621</v>
      </c>
      <c r="AD82" s="26" t="n">
        <v>0</v>
      </c>
    </row>
    <row r="83" customFormat="false" ht="15.75" hidden="false" customHeight="false" outlineLevel="0" collapsed="false">
      <c r="A83" s="18" t="n">
        <v>42158</v>
      </c>
      <c r="B83" s="18" t="n">
        <v>42308</v>
      </c>
      <c r="C83" s="42" t="n">
        <v>0</v>
      </c>
      <c r="D83" s="42" t="n">
        <v>0</v>
      </c>
      <c r="E83" s="19" t="n">
        <v>35795</v>
      </c>
      <c r="F83" s="20" t="n">
        <v>33656</v>
      </c>
      <c r="G83" s="20" t="n">
        <v>147</v>
      </c>
      <c r="H83" s="20" t="n">
        <f aca="false">'ADD 15-16 '!Q85</f>
        <v>0</v>
      </c>
      <c r="I83" s="22" t="s">
        <v>40</v>
      </c>
      <c r="J83" s="23"/>
      <c r="K83" s="22" t="s">
        <v>44</v>
      </c>
      <c r="L83" s="22" t="s">
        <v>42</v>
      </c>
      <c r="M83" s="19" t="n">
        <v>42293</v>
      </c>
      <c r="O83" s="24" t="n">
        <f aca="false">IF(G83&gt;$H$3,$H$3,G83)</f>
        <v>147</v>
      </c>
      <c r="P83" s="25" t="n">
        <v>0.22</v>
      </c>
      <c r="Q83" s="24" t="n">
        <f aca="false">H83/((($B$2-$A83)-C83+1)/(($B$2-$B$1)+1))</f>
        <v>0</v>
      </c>
      <c r="R83" s="24" t="n">
        <f aca="false">Q83*(((B83-A83)-D83+1)/(($B$2-$B$1)+1))</f>
        <v>0</v>
      </c>
      <c r="S83" s="26" t="n">
        <f aca="false">ROUNDUP(R83,0)</f>
        <v>0</v>
      </c>
      <c r="T83" s="26" t="n">
        <v>0</v>
      </c>
      <c r="U83" s="27" t="n">
        <f aca="false">(F83-O83)*$P83</f>
        <v>7371.98</v>
      </c>
      <c r="V83" s="27" t="n">
        <f aca="false">ROUNDDOWN(U83,0)</f>
        <v>7371</v>
      </c>
      <c r="W83" s="27" t="n">
        <f aca="false">V83*(($A83-$B$1)+($B$2-B83)+D83)/(($B$2-$B$1+1))</f>
        <v>4329.95901639344</v>
      </c>
      <c r="X83" s="27" t="n">
        <f aca="false">ROUNDUP(W83,0)</f>
        <v>4330</v>
      </c>
      <c r="Y83" s="27" t="n">
        <f aca="false">V83-X83-S83</f>
        <v>3041</v>
      </c>
      <c r="Z83" s="26" t="n">
        <f aca="false">IF(Y83&lt;0,0,(ROUNDDOWN(Y83,0)))</f>
        <v>3041</v>
      </c>
      <c r="AA83" s="26" t="n">
        <v>0</v>
      </c>
      <c r="AB83" s="24" t="n">
        <f aca="false">($H$1*P83)*((($M83-$A83)-D83+1)/(($B$2-$B$1+1)))</f>
        <v>1806.64480874317</v>
      </c>
      <c r="AC83" s="26" t="n">
        <f aca="false">ROUNDDOWN(AB83,0)</f>
        <v>1806</v>
      </c>
      <c r="AD83" s="26" t="n">
        <v>0</v>
      </c>
    </row>
    <row r="84" customFormat="false" ht="15.75" hidden="false" customHeight="false" outlineLevel="0" collapsed="false">
      <c r="A84" s="18" t="n">
        <v>42189</v>
      </c>
      <c r="B84" s="18" t="n">
        <v>42384</v>
      </c>
      <c r="C84" s="42" t="n">
        <v>0</v>
      </c>
      <c r="D84" s="42" t="n">
        <v>0</v>
      </c>
      <c r="E84" s="19" t="n">
        <v>33939</v>
      </c>
      <c r="F84" s="20" t="n">
        <v>51423</v>
      </c>
      <c r="G84" s="20" t="n">
        <v>3735</v>
      </c>
      <c r="H84" s="20" t="n">
        <f aca="false">'ADD 15-16 '!Q86</f>
        <v>1817</v>
      </c>
      <c r="I84" s="22" t="s">
        <v>40</v>
      </c>
      <c r="J84" s="23"/>
      <c r="K84" s="22" t="s">
        <v>48</v>
      </c>
      <c r="L84" s="22" t="s">
        <v>42</v>
      </c>
      <c r="M84" s="19" t="n">
        <v>42369</v>
      </c>
      <c r="O84" s="24" t="n">
        <f aca="false">IF(G84&gt;$H$3,$H$3,G84)</f>
        <v>3735</v>
      </c>
      <c r="P84" s="25" t="n">
        <v>0.32</v>
      </c>
      <c r="Q84" s="24" t="n">
        <f aca="false">H84/((($B$2-$A84)-C84+1)/(($B$2-$B$1)+1))</f>
        <v>2400.80144404332</v>
      </c>
      <c r="R84" s="24" t="n">
        <f aca="false">Q84*(((B84-A84)-D84+1)/(($B$2-$B$1)+1))</f>
        <v>1285.67509025271</v>
      </c>
      <c r="S84" s="26" t="n">
        <f aca="false">ROUNDUP(R84,0)</f>
        <v>1286</v>
      </c>
      <c r="T84" s="26" t="n">
        <v>0</v>
      </c>
      <c r="U84" s="27" t="n">
        <f aca="false">(F84-O84)*$P84</f>
        <v>15260.16</v>
      </c>
      <c r="V84" s="27" t="n">
        <f aca="false">ROUNDDOWN(U84,0)</f>
        <v>15260</v>
      </c>
      <c r="W84" s="27" t="n">
        <f aca="false">V84*(($A84-$B$1)+($B$2-B84)+D84)/(($B$2-$B$1+1))</f>
        <v>7087.9781420765</v>
      </c>
      <c r="X84" s="27" t="n">
        <f aca="false">ROUNDUP(W84,0)</f>
        <v>7088</v>
      </c>
      <c r="Y84" s="27" t="n">
        <f aca="false">V84-X84-S84</f>
        <v>6886</v>
      </c>
      <c r="Z84" s="26" t="n">
        <f aca="false">IF(Y84&lt;0,0,(ROUNDDOWN(Y84,0)))</f>
        <v>6886</v>
      </c>
      <c r="AA84" s="26" t="n">
        <v>0</v>
      </c>
      <c r="AB84" s="24" t="n">
        <f aca="false">($H$1*P84)*((($M84-$A84)-D84+1)/(($B$2-$B$1+1)))</f>
        <v>3497.35519125683</v>
      </c>
      <c r="AC84" s="26" t="n">
        <f aca="false">ROUNDDOWN(AB84,0)</f>
        <v>3497</v>
      </c>
      <c r="AD84" s="26" t="n">
        <v>0</v>
      </c>
    </row>
    <row r="85" customFormat="false" ht="15.75" hidden="false" customHeight="false" outlineLevel="0" collapsed="false">
      <c r="A85" s="18" t="n">
        <v>42221</v>
      </c>
      <c r="B85" s="43" t="n">
        <v>42434</v>
      </c>
      <c r="C85" s="42" t="n">
        <v>0</v>
      </c>
      <c r="D85" s="42" t="n">
        <v>0</v>
      </c>
      <c r="E85" s="19" t="n">
        <v>35795</v>
      </c>
      <c r="F85" s="20" t="n">
        <v>67545</v>
      </c>
      <c r="G85" s="20" t="n">
        <v>53</v>
      </c>
      <c r="H85" s="20" t="n">
        <f aca="false">'ADD 15-16 '!Q87</f>
        <v>0</v>
      </c>
      <c r="I85" s="22" t="s">
        <v>46</v>
      </c>
      <c r="J85" s="23"/>
      <c r="K85" s="22" t="s">
        <v>41</v>
      </c>
      <c r="L85" s="22" t="s">
        <v>42</v>
      </c>
      <c r="M85" s="19" t="n">
        <v>42418</v>
      </c>
      <c r="O85" s="24" t="n">
        <f aca="false">IF(G85&gt;$H$3,$H$3,G85)</f>
        <v>53</v>
      </c>
      <c r="P85" s="25" t="n">
        <v>0.15</v>
      </c>
      <c r="Q85" s="24" t="n">
        <f aca="false">H85/((($B$2-$A85)-C85+1)/(($B$2-$B$1)+1))</f>
        <v>0</v>
      </c>
      <c r="R85" s="24" t="n">
        <f aca="false">Q85*(((B85-A85)-D85+1)/(($B$2-$B$1)+1))</f>
        <v>0</v>
      </c>
      <c r="S85" s="26" t="n">
        <f aca="false">ROUNDUP(R85,0)</f>
        <v>0</v>
      </c>
      <c r="T85" s="26" t="n">
        <v>0</v>
      </c>
      <c r="U85" s="27" t="n">
        <f aca="false">(F85-O85)*$P85</f>
        <v>10123.8</v>
      </c>
      <c r="V85" s="27" t="n">
        <f aca="false">ROUNDDOWN(U85,0)</f>
        <v>10123</v>
      </c>
      <c r="W85" s="27" t="n">
        <f aca="false">V85*(($A85-$B$1)+($B$2-B85)+D85)/(($B$2-$B$1+1))</f>
        <v>4204.08743169399</v>
      </c>
      <c r="X85" s="27" t="n">
        <f aca="false">ROUNDUP(W85,0)</f>
        <v>4205</v>
      </c>
      <c r="Y85" s="27" t="n">
        <f aca="false">V85-X85-S85</f>
        <v>5918</v>
      </c>
      <c r="Z85" s="26" t="n">
        <f aca="false">IF(Y85&lt;0,0,(ROUNDDOWN(Y85,0)))</f>
        <v>5918</v>
      </c>
      <c r="AA85" s="26" t="n">
        <v>0</v>
      </c>
      <c r="AB85" s="24" t="n">
        <f aca="false">($H$1*P85)*((($M85-$A85)-D85+1)/(($B$2-$B$1+1)))</f>
        <v>1793.36065573771</v>
      </c>
      <c r="AC85" s="26" t="n">
        <f aca="false">ROUNDDOWN(AB85,0)</f>
        <v>1793</v>
      </c>
      <c r="AD85" s="26" t="n">
        <v>0</v>
      </c>
    </row>
    <row r="86" customFormat="false" ht="15.75" hidden="false" customHeight="false" outlineLevel="0" collapsed="false">
      <c r="A86" s="18" t="n">
        <v>42253</v>
      </c>
      <c r="B86" s="18" t="n">
        <v>42419</v>
      </c>
      <c r="C86" s="42" t="n">
        <v>0</v>
      </c>
      <c r="D86" s="42" t="n">
        <v>0</v>
      </c>
      <c r="E86" s="19" t="n">
        <v>35034</v>
      </c>
      <c r="F86" s="20" t="n">
        <v>44765</v>
      </c>
      <c r="G86" s="20" t="n">
        <v>0</v>
      </c>
      <c r="H86" s="20" t="n">
        <f aca="false">'ADD 15-16 '!Q88</f>
        <v>0</v>
      </c>
      <c r="I86" s="22" t="s">
        <v>46</v>
      </c>
      <c r="J86" s="23"/>
      <c r="K86" s="22" t="s">
        <v>44</v>
      </c>
      <c r="L86" s="22" t="s">
        <v>42</v>
      </c>
      <c r="M86" s="19" t="n">
        <v>42404</v>
      </c>
      <c r="O86" s="24" t="n">
        <f aca="false">IF(G86&gt;$H$3,$H$3,G86)</f>
        <v>0</v>
      </c>
      <c r="P86" s="25" t="n">
        <v>0.22</v>
      </c>
      <c r="Q86" s="24" t="n">
        <f aca="false">H86/((($B$2-$A86)-C86+1)/(($B$2-$B$1)+1))</f>
        <v>0</v>
      </c>
      <c r="R86" s="24" t="n">
        <f aca="false">Q86*(((B86-A86)-D86+1)/(($B$2-$B$1)+1))</f>
        <v>0</v>
      </c>
      <c r="S86" s="26" t="n">
        <f aca="false">ROUNDUP(R86,0)</f>
        <v>0</v>
      </c>
      <c r="T86" s="26" t="n">
        <v>0</v>
      </c>
      <c r="U86" s="27" t="n">
        <f aca="false">(F86-O86)*$P86</f>
        <v>9848.3</v>
      </c>
      <c r="V86" s="27" t="n">
        <f aca="false">ROUNDDOWN(U86,0)</f>
        <v>9848</v>
      </c>
      <c r="W86" s="27" t="n">
        <f aca="false">V86*(($A86-$B$1)+($B$2-B86)+D86)/(($B$2-$B$1+1))</f>
        <v>5354.51366120219</v>
      </c>
      <c r="X86" s="27" t="n">
        <f aca="false">ROUNDUP(W86,0)</f>
        <v>5355</v>
      </c>
      <c r="Y86" s="27" t="n">
        <f aca="false">V86-X86-S86</f>
        <v>4493</v>
      </c>
      <c r="Z86" s="26" t="n">
        <f aca="false">IF(Y86&lt;0,0,(ROUNDDOWN(Y86,0)))</f>
        <v>4493</v>
      </c>
      <c r="AA86" s="26" t="n">
        <v>0</v>
      </c>
      <c r="AB86" s="24" t="n">
        <f aca="false">($H$1*P86)*((($M86-$A86)-D86+1)/(($B$2-$B$1+1)))</f>
        <v>2019.1912568306</v>
      </c>
      <c r="AC86" s="26" t="n">
        <f aca="false">ROUNDDOWN(AB86,0)</f>
        <v>2019</v>
      </c>
      <c r="AD86" s="26" t="n">
        <v>0</v>
      </c>
    </row>
    <row r="87" customFormat="false" ht="15.75" hidden="false" customHeight="false" outlineLevel="0" collapsed="false">
      <c r="A87" s="18" t="n">
        <v>42284</v>
      </c>
      <c r="B87" s="18" t="n">
        <v>42461</v>
      </c>
      <c r="C87" s="42" t="n">
        <v>0</v>
      </c>
      <c r="D87" s="42" t="n">
        <v>0</v>
      </c>
      <c r="E87" s="19" t="n">
        <v>35795</v>
      </c>
      <c r="F87" s="20" t="n">
        <v>51423</v>
      </c>
      <c r="G87" s="20" t="n">
        <v>284</v>
      </c>
      <c r="H87" s="20" t="n">
        <f aca="false">'ADD 15-16 '!Q89</f>
        <v>90</v>
      </c>
      <c r="I87" s="22" t="s">
        <v>46</v>
      </c>
      <c r="J87" s="23"/>
      <c r="K87" s="22" t="s">
        <v>48</v>
      </c>
      <c r="L87" s="22" t="s">
        <v>42</v>
      </c>
      <c r="M87" s="19" t="n">
        <v>42446</v>
      </c>
      <c r="O87" s="24" t="n">
        <f aca="false">IF(G87&gt;$H$3,$H$3,G87)</f>
        <v>284</v>
      </c>
      <c r="P87" s="25" t="n">
        <v>0.32</v>
      </c>
      <c r="Q87" s="24" t="n">
        <f aca="false">H87/((($B$2-$A87)-C87+1)/(($B$2-$B$1)+1))</f>
        <v>180.989010989011</v>
      </c>
      <c r="R87" s="24" t="n">
        <f aca="false">Q87*(((B87-A87)-D87+1)/(($B$2-$B$1)+1))</f>
        <v>88.021978021978</v>
      </c>
      <c r="S87" s="26" t="n">
        <f aca="false">ROUNDUP(R87,0)</f>
        <v>89</v>
      </c>
      <c r="T87" s="26" t="n">
        <v>0</v>
      </c>
      <c r="U87" s="27" t="n">
        <f aca="false">(F87-O87)*$P87</f>
        <v>16364.48</v>
      </c>
      <c r="V87" s="27" t="n">
        <f aca="false">ROUNDDOWN(U87,0)</f>
        <v>16364</v>
      </c>
      <c r="W87" s="27" t="n">
        <f aca="false">V87*(($A87-$B$1)+($B$2-B87)+D87)/(($B$2-$B$1+1))</f>
        <v>8405.55191256831</v>
      </c>
      <c r="X87" s="27" t="n">
        <f aca="false">ROUNDUP(W87,0)</f>
        <v>8406</v>
      </c>
      <c r="Y87" s="27" t="n">
        <f aca="false">V87-X87-S87</f>
        <v>7869</v>
      </c>
      <c r="Z87" s="26" t="n">
        <f aca="false">IF(Y87&lt;0,0,(ROUNDDOWN(Y87,0)))</f>
        <v>7869</v>
      </c>
      <c r="AA87" s="26" t="n">
        <v>0</v>
      </c>
      <c r="AB87" s="24" t="n">
        <f aca="false">($H$1*P87)*((($M87-$A87)-D87+1)/(($B$2-$B$1+1)))</f>
        <v>3149.55191256831</v>
      </c>
      <c r="AC87" s="26" t="n">
        <f aca="false">ROUNDDOWN(AB87,0)</f>
        <v>3149</v>
      </c>
      <c r="AD87" s="26" t="n">
        <v>0</v>
      </c>
    </row>
    <row r="88" customFormat="false" ht="15.75" hidden="false" customHeight="false" outlineLevel="0" collapsed="false">
      <c r="A88" s="18" t="n">
        <v>42253</v>
      </c>
      <c r="B88" s="43" t="n">
        <v>42434</v>
      </c>
      <c r="C88" s="42" t="n">
        <v>0</v>
      </c>
      <c r="D88" s="42" t="n">
        <v>0</v>
      </c>
      <c r="E88" s="28" t="n">
        <v>35797</v>
      </c>
      <c r="F88" s="20" t="n">
        <v>67545</v>
      </c>
      <c r="G88" s="20" t="n">
        <v>0</v>
      </c>
      <c r="H88" s="20" t="n">
        <f aca="false">'ADD 15-16 '!Q90</f>
        <v>457</v>
      </c>
      <c r="I88" s="22" t="s">
        <v>40</v>
      </c>
      <c r="J88" s="23" t="n">
        <v>130</v>
      </c>
      <c r="K88" s="22" t="s">
        <v>41</v>
      </c>
      <c r="L88" s="22" t="s">
        <v>49</v>
      </c>
      <c r="O88" s="24" t="n">
        <f aca="false">IF(G88&gt;$H$3,$H$3,G88)</f>
        <v>0</v>
      </c>
      <c r="P88" s="37" t="n">
        <v>0.21</v>
      </c>
      <c r="Q88" s="24" t="n">
        <f aca="false">H88/((($B$2-$A88)-C88+1)/(($B$2-$B$1)+1))</f>
        <v>785.267605633803</v>
      </c>
      <c r="R88" s="24" t="n">
        <f aca="false">Q88*(((B88-A88)-D88+1)/(($B$2-$B$1)+1))</f>
        <v>390.488262910798</v>
      </c>
      <c r="S88" s="26" t="n">
        <f aca="false">ROUNDUP(R88,0)</f>
        <v>391</v>
      </c>
      <c r="T88" s="26" t="n">
        <v>0</v>
      </c>
      <c r="U88" s="27" t="n">
        <f aca="false">(F88-O88)*$P88</f>
        <v>14184.45</v>
      </c>
      <c r="V88" s="27" t="n">
        <f aca="false">ROUNDDOWN(U88,0)</f>
        <v>14184</v>
      </c>
      <c r="W88" s="27" t="n">
        <f aca="false">V88*(($A88-$B$1)+($B$2-B88)+D88)/(($B$2-$B$1+1))</f>
        <v>7130.75409836066</v>
      </c>
      <c r="X88" s="27" t="n">
        <f aca="false">ROUNDUP(W88,0)</f>
        <v>7131</v>
      </c>
      <c r="Y88" s="27" t="n">
        <f aca="false">V88-X88-S88</f>
        <v>6662</v>
      </c>
      <c r="Z88" s="26" t="n">
        <f aca="false">IF(Y88&lt;0,0,(ROUNDDOWN(Y88,0)))</f>
        <v>6662</v>
      </c>
      <c r="AA88" s="26" t="n">
        <v>0</v>
      </c>
      <c r="AB88" s="24"/>
    </row>
    <row r="89" customFormat="false" ht="15.75" hidden="false" customHeight="false" outlineLevel="0" collapsed="false">
      <c r="A89" s="18" t="n">
        <v>42316</v>
      </c>
      <c r="B89" s="18" t="n">
        <v>42419</v>
      </c>
      <c r="C89" s="44" t="n">
        <v>0</v>
      </c>
      <c r="D89" s="44" t="n">
        <v>2</v>
      </c>
      <c r="E89" s="19" t="n">
        <v>41275</v>
      </c>
      <c r="F89" s="20" t="n">
        <v>23999</v>
      </c>
      <c r="G89" s="20" t="n">
        <v>0</v>
      </c>
      <c r="H89" s="20" t="n">
        <f aca="false">'ADD 15-16 '!Q91</f>
        <v>0</v>
      </c>
      <c r="I89" s="22" t="s">
        <v>40</v>
      </c>
      <c r="J89" s="23" t="n">
        <v>140</v>
      </c>
      <c r="K89" s="22" t="s">
        <v>41</v>
      </c>
      <c r="L89" s="22" t="s">
        <v>49</v>
      </c>
      <c r="O89" s="24" t="n">
        <f aca="false">IF(G89&gt;$H$3,$H$3,G89)</f>
        <v>0</v>
      </c>
      <c r="P89" s="37" t="n">
        <v>0.23</v>
      </c>
      <c r="Q89" s="24" t="n">
        <f aca="false">H89/((($B$2-$A89)-C89+1)/(($B$2-$B$1)+1))</f>
        <v>0</v>
      </c>
      <c r="R89" s="24" t="n">
        <f aca="false">Q89*(((B89-A89)-D89+1)/(($B$2-$B$1)+1))</f>
        <v>0</v>
      </c>
      <c r="S89" s="26" t="n">
        <f aca="false">ROUNDUP(R89,0)</f>
        <v>0</v>
      </c>
      <c r="T89" s="26" t="n">
        <v>0</v>
      </c>
      <c r="U89" s="27" t="n">
        <f aca="false">(F89-O89)*$P89</f>
        <v>5519.77</v>
      </c>
      <c r="V89" s="27" t="n">
        <f aca="false">ROUNDDOWN(U89,0)</f>
        <v>5519</v>
      </c>
      <c r="W89" s="27" t="n">
        <f aca="false">V89*(($A89-$B$1)+($B$2-B89)+D89)/(($B$2-$B$1+1))</f>
        <v>3980.91803278689</v>
      </c>
      <c r="X89" s="27" t="n">
        <f aca="false">ROUNDUP(W89,0)</f>
        <v>3981</v>
      </c>
      <c r="Y89" s="27" t="n">
        <f aca="false">V89-X89-S89</f>
        <v>1538</v>
      </c>
      <c r="Z89" s="26" t="n">
        <f aca="false">IF(Y89&lt;0,0,(ROUNDDOWN(Y89,0)))</f>
        <v>1538</v>
      </c>
      <c r="AA89" s="26" t="n">
        <v>0</v>
      </c>
      <c r="AB89" s="24"/>
    </row>
    <row r="90" customFormat="false" ht="15.75" hidden="false" customHeight="false" outlineLevel="0" collapsed="false">
      <c r="A90" s="18" t="n">
        <v>42370</v>
      </c>
      <c r="B90" s="18" t="n">
        <v>42461</v>
      </c>
      <c r="C90" s="42" t="n">
        <v>0</v>
      </c>
      <c r="D90" s="42" t="n">
        <v>0</v>
      </c>
      <c r="E90" s="19" t="n">
        <v>41275</v>
      </c>
      <c r="F90" s="20" t="n">
        <v>22987</v>
      </c>
      <c r="G90" s="20" t="n">
        <v>0</v>
      </c>
      <c r="H90" s="20" t="n">
        <f aca="false">'ADD 15-16 '!Q92</f>
        <v>412</v>
      </c>
      <c r="I90" s="22" t="s">
        <v>40</v>
      </c>
      <c r="J90" s="23" t="n">
        <v>150</v>
      </c>
      <c r="K90" s="22" t="s">
        <v>41</v>
      </c>
      <c r="L90" s="22" t="s">
        <v>49</v>
      </c>
      <c r="O90" s="24" t="n">
        <f aca="false">IF(G90&gt;$H$3,$H$3,G90)</f>
        <v>0</v>
      </c>
      <c r="P90" s="37" t="n">
        <v>0.25</v>
      </c>
      <c r="Q90" s="24" t="n">
        <f aca="false">H90/((($B$2-$A90)-C90+1)/(($B$2-$B$1)+1))</f>
        <v>1570.75</v>
      </c>
      <c r="R90" s="24" t="n">
        <f aca="false">Q90*(((B90-A90)-D90+1)/(($B$2-$B$1)+1))</f>
        <v>394.833333333333</v>
      </c>
      <c r="S90" s="26" t="n">
        <f aca="false">ROUNDUP(R90,0)</f>
        <v>395</v>
      </c>
      <c r="T90" s="26" t="n">
        <v>0</v>
      </c>
      <c r="U90" s="27" t="n">
        <f aca="false">(F90-O90)*$P90</f>
        <v>5746.75</v>
      </c>
      <c r="V90" s="27" t="n">
        <f aca="false">ROUNDDOWN(U90,0)</f>
        <v>5746</v>
      </c>
      <c r="W90" s="27" t="n">
        <f aca="false">V90*(($A90-$B$1)+($B$2-B90)+D90)/(($B$2-$B$1+1))</f>
        <v>4301.65027322404</v>
      </c>
      <c r="X90" s="27" t="n">
        <f aca="false">ROUNDUP(W90,0)</f>
        <v>4302</v>
      </c>
      <c r="Y90" s="27" t="n">
        <f aca="false">V90-X90-S90</f>
        <v>1049</v>
      </c>
      <c r="Z90" s="26" t="n">
        <f aca="false">IF(Y90&lt;0,0,(ROUNDDOWN(Y90,0)))</f>
        <v>1049</v>
      </c>
      <c r="AA90" s="26" t="n">
        <v>0</v>
      </c>
      <c r="AB90" s="24"/>
    </row>
    <row r="91" customFormat="false" ht="15.75" hidden="false" customHeight="false" outlineLevel="0" collapsed="false">
      <c r="A91" s="18" t="n">
        <v>42100</v>
      </c>
      <c r="B91" s="18" t="n">
        <v>42461</v>
      </c>
      <c r="C91" s="44" t="n">
        <v>0</v>
      </c>
      <c r="D91" s="44" t="n">
        <v>0</v>
      </c>
      <c r="E91" s="28" t="n">
        <v>36161</v>
      </c>
      <c r="F91" s="20" t="n">
        <v>63546</v>
      </c>
      <c r="G91" s="20" t="n">
        <v>88</v>
      </c>
      <c r="H91" s="20" t="n">
        <f aca="false">'ADD 15-16 '!Q93</f>
        <v>785</v>
      </c>
      <c r="I91" s="22" t="s">
        <v>46</v>
      </c>
      <c r="J91" s="23" t="n">
        <v>130</v>
      </c>
      <c r="K91" s="22" t="s">
        <v>41</v>
      </c>
      <c r="L91" s="22" t="s">
        <v>49</v>
      </c>
      <c r="O91" s="24" t="n">
        <f aca="false">IF(G91&gt;$H$3,$H$3,G91)</f>
        <v>88</v>
      </c>
      <c r="P91" s="37" t="n">
        <v>0.24</v>
      </c>
      <c r="Q91" s="24" t="n">
        <f aca="false">H91/((($B$2-$A91)-C91+1)/(($B$2-$B$1)+1))</f>
        <v>785</v>
      </c>
      <c r="R91" s="24" t="n">
        <f aca="false">Q91*(((B91-A91)-D91+1)/(($B$2-$B$1)+1))</f>
        <v>776.420765027322</v>
      </c>
      <c r="S91" s="26" t="n">
        <f aca="false">ROUNDUP(R91,0)</f>
        <v>777</v>
      </c>
      <c r="T91" s="26" t="n">
        <v>0</v>
      </c>
      <c r="U91" s="27" t="n">
        <f aca="false">(F91-O91)*$P91</f>
        <v>15229.92</v>
      </c>
      <c r="V91" s="27" t="n">
        <f aca="false">ROUNDDOWN(U91,0)</f>
        <v>15229</v>
      </c>
      <c r="W91" s="27" t="n">
        <f aca="false">V91*(($A91-$B$1)+($B$2-B91)+D91)/(($B$2-$B$1+1))</f>
        <v>166.437158469945</v>
      </c>
      <c r="X91" s="27" t="n">
        <f aca="false">ROUNDUP(W91,0)</f>
        <v>167</v>
      </c>
      <c r="Y91" s="27" t="n">
        <f aca="false">V91-X91-S91</f>
        <v>14285</v>
      </c>
      <c r="Z91" s="26" t="n">
        <f aca="false">IF(Y91&lt;0,0,(ROUNDDOWN(Y91,0)))</f>
        <v>14285</v>
      </c>
      <c r="AA91" s="26" t="n">
        <v>0</v>
      </c>
      <c r="AB91" s="24"/>
    </row>
    <row r="92" customFormat="false" ht="15.75" hidden="false" customHeight="false" outlineLevel="0" collapsed="false">
      <c r="A92" s="18" t="n">
        <v>42126</v>
      </c>
      <c r="B92" s="43" t="n">
        <v>42465</v>
      </c>
      <c r="C92" s="42" t="n">
        <v>0</v>
      </c>
      <c r="D92" s="42" t="n">
        <v>0</v>
      </c>
      <c r="E92" s="19" t="n">
        <v>40854</v>
      </c>
      <c r="F92" s="20" t="n">
        <v>22847</v>
      </c>
      <c r="G92" s="20" t="n">
        <v>200</v>
      </c>
      <c r="H92" s="20" t="n">
        <f aca="false">'ADD 15-16 '!Q94</f>
        <v>0</v>
      </c>
      <c r="I92" s="22" t="s">
        <v>46</v>
      </c>
      <c r="J92" s="23" t="n">
        <v>140</v>
      </c>
      <c r="K92" s="22" t="s">
        <v>41</v>
      </c>
      <c r="L92" s="22" t="s">
        <v>49</v>
      </c>
      <c r="O92" s="24" t="n">
        <f aca="false">IF(G92&gt;$H$3,$H$3,G92)</f>
        <v>200</v>
      </c>
      <c r="P92" s="37" t="n">
        <v>0.26</v>
      </c>
      <c r="Q92" s="24" t="n">
        <f aca="false">H92/((($B$2-$A92)-C92+1)/(($B$2-$B$1)+1))</f>
        <v>0</v>
      </c>
      <c r="R92" s="24" t="n">
        <f aca="false">Q92*(((B92-A92)-D92+1)/(($B$2-$B$1)+1))</f>
        <v>0</v>
      </c>
      <c r="S92" s="26" t="n">
        <f aca="false">ROUNDUP(R92,0)</f>
        <v>0</v>
      </c>
      <c r="T92" s="26" t="n">
        <v>0</v>
      </c>
      <c r="U92" s="27" t="n">
        <f aca="false">(F92-O92)*$P92</f>
        <v>5888.22</v>
      </c>
      <c r="V92" s="27" t="n">
        <f aca="false">ROUNDDOWN(U92,0)</f>
        <v>5888</v>
      </c>
      <c r="W92" s="27" t="n">
        <f aca="false">V92*(($A92-$B$1)+($B$2-B92)+D92)/(($B$2-$B$1+1))</f>
        <v>418.273224043716</v>
      </c>
      <c r="X92" s="27" t="n">
        <f aca="false">ROUNDUP(W92,0)</f>
        <v>419</v>
      </c>
      <c r="Y92" s="27" t="n">
        <f aca="false">V92-X92-S92</f>
        <v>5469</v>
      </c>
      <c r="Z92" s="26" t="n">
        <f aca="false">IF(Y92&lt;0,0,(ROUNDDOWN(Y92,0)))</f>
        <v>5469</v>
      </c>
      <c r="AA92" s="26" t="n">
        <v>0</v>
      </c>
      <c r="AB92" s="24"/>
    </row>
    <row r="93" customFormat="false" ht="15.75" hidden="false" customHeight="false" outlineLevel="0" collapsed="false">
      <c r="A93" s="18" t="n">
        <v>42189</v>
      </c>
      <c r="B93" s="43" t="n">
        <v>42434</v>
      </c>
      <c r="C93" s="42" t="n">
        <v>0</v>
      </c>
      <c r="D93" s="42" t="n">
        <v>0</v>
      </c>
      <c r="E93" s="28" t="n">
        <v>35797</v>
      </c>
      <c r="F93" s="20" t="n">
        <v>51423</v>
      </c>
      <c r="G93" s="20" t="n">
        <v>9000</v>
      </c>
      <c r="H93" s="20" t="n">
        <f aca="false">'ADD 15-16 '!Q95</f>
        <v>1188</v>
      </c>
      <c r="I93" s="22" t="s">
        <v>46</v>
      </c>
      <c r="J93" s="23" t="n">
        <v>150</v>
      </c>
      <c r="K93" s="22" t="s">
        <v>44</v>
      </c>
      <c r="L93" s="22" t="s">
        <v>49</v>
      </c>
      <c r="O93" s="24" t="n">
        <f aca="false">IF(G93&gt;$H$3,$H$3,G93)</f>
        <v>5000</v>
      </c>
      <c r="P93" s="37" t="n">
        <v>0.28</v>
      </c>
      <c r="Q93" s="24" t="n">
        <f aca="false">H93/((($B$2-$A93)-C93+1)/(($B$2-$B$1)+1))</f>
        <v>1569.70397111913</v>
      </c>
      <c r="R93" s="24" t="n">
        <f aca="false">Q93*(((B93-A93)-D93+1)/(($B$2-$B$1)+1))</f>
        <v>1055.04693140794</v>
      </c>
      <c r="S93" s="26" t="n">
        <f aca="false">ROUNDUP(R93,0)</f>
        <v>1056</v>
      </c>
      <c r="T93" s="26" t="n">
        <v>0</v>
      </c>
      <c r="U93" s="27" t="n">
        <f aca="false">(F93-O93)*$P93</f>
        <v>12998.44</v>
      </c>
      <c r="V93" s="27" t="n">
        <f aca="false">ROUNDDOWN(U93,0)</f>
        <v>12998</v>
      </c>
      <c r="W93" s="27" t="n">
        <f aca="false">V93*(($A93-$B$1)+($B$2-B93)+D93)/(($B$2-$B$1+1))</f>
        <v>4261.6393442623</v>
      </c>
      <c r="X93" s="27" t="n">
        <f aca="false">ROUNDUP(W93,0)</f>
        <v>4262</v>
      </c>
      <c r="Y93" s="27" t="n">
        <f aca="false">V93-X93-S93</f>
        <v>7680</v>
      </c>
      <c r="Z93" s="26" t="n">
        <f aca="false">IF(Y93&lt;0,0,(ROUNDDOWN(Y93,0)))</f>
        <v>7680</v>
      </c>
      <c r="AA93" s="26" t="n">
        <v>0</v>
      </c>
      <c r="AB93" s="24"/>
    </row>
    <row r="94" customFormat="false" ht="15.75" hidden="false" customHeight="false" outlineLevel="0" collapsed="false">
      <c r="A94" s="18" t="n">
        <v>42100</v>
      </c>
      <c r="B94" s="18" t="n">
        <v>42419</v>
      </c>
      <c r="C94" s="42" t="n">
        <v>0</v>
      </c>
      <c r="D94" s="42" t="n">
        <v>4</v>
      </c>
      <c r="E94" s="19" t="n">
        <v>40923</v>
      </c>
      <c r="F94" s="20" t="n">
        <v>14675</v>
      </c>
      <c r="G94" s="20" t="n">
        <v>0</v>
      </c>
      <c r="H94" s="20" t="n">
        <f aca="false">'ADD 15-16 '!Q96</f>
        <v>1200</v>
      </c>
      <c r="I94" s="22" t="s">
        <v>40</v>
      </c>
      <c r="J94" s="23" t="n">
        <v>155</v>
      </c>
      <c r="K94" s="22" t="s">
        <v>41</v>
      </c>
      <c r="L94" s="22" t="s">
        <v>49</v>
      </c>
      <c r="O94" s="24" t="n">
        <f aca="false">IF(G94&gt;$H$3,$H$3,G94)</f>
        <v>0</v>
      </c>
      <c r="P94" s="37" t="n">
        <v>0.26</v>
      </c>
      <c r="Q94" s="24" t="n">
        <f aca="false">H94/((($B$2-$A94)-C94+1)/(($B$2-$B$1)+1))</f>
        <v>1200</v>
      </c>
      <c r="R94" s="24" t="n">
        <f aca="false">Q94*(((B94-A94)-D94+1)/(($B$2-$B$1)+1))</f>
        <v>1036.06557377049</v>
      </c>
      <c r="S94" s="26" t="n">
        <f aca="false">ROUNDUP(R94,0)</f>
        <v>1037</v>
      </c>
      <c r="T94" s="26" t="n">
        <v>0</v>
      </c>
      <c r="U94" s="27" t="n">
        <f aca="false">(F94-O94)*$P94</f>
        <v>3815.5</v>
      </c>
      <c r="V94" s="27" t="n">
        <f aca="false">ROUNDDOWN(U94,0)</f>
        <v>3815</v>
      </c>
      <c r="W94" s="27" t="n">
        <f aca="false">V94*(($A94-$B$1)+($B$2-B94)+D94)/(($B$2-$B$1+1))</f>
        <v>521.174863387978</v>
      </c>
      <c r="X94" s="27" t="n">
        <f aca="false">ROUNDUP(W94,0)</f>
        <v>522</v>
      </c>
      <c r="Y94" s="27" t="n">
        <f aca="false">V94-X94-S94</f>
        <v>2256</v>
      </c>
      <c r="Z94" s="26" t="n">
        <f aca="false">IF(Y94&lt;0,0,(ROUNDDOWN(Y94,0)))</f>
        <v>2256</v>
      </c>
      <c r="AA94" s="26" t="n">
        <v>0</v>
      </c>
      <c r="AB94" s="24"/>
    </row>
    <row r="95" customFormat="false" ht="15.75" hidden="false" customHeight="false" outlineLevel="0" collapsed="false">
      <c r="A95" s="18" t="n">
        <v>42158</v>
      </c>
      <c r="B95" s="18" t="n">
        <v>42319</v>
      </c>
      <c r="C95" s="42" t="n">
        <v>0</v>
      </c>
      <c r="D95" s="42" t="n">
        <v>0</v>
      </c>
      <c r="E95" s="19" t="n">
        <v>35796</v>
      </c>
      <c r="F95" s="20" t="n">
        <v>33656</v>
      </c>
      <c r="G95" s="20" t="n">
        <v>99</v>
      </c>
      <c r="H95" s="20" t="n">
        <f aca="false">'ADD 15-16 '!Q97</f>
        <v>152</v>
      </c>
      <c r="I95" s="22" t="s">
        <v>40</v>
      </c>
      <c r="J95" s="23" t="n">
        <v>165</v>
      </c>
      <c r="K95" s="22" t="s">
        <v>44</v>
      </c>
      <c r="L95" s="22" t="s">
        <v>49</v>
      </c>
      <c r="O95" s="24" t="n">
        <f aca="false">IF(G95&gt;$H$3,$H$3,G95)</f>
        <v>99</v>
      </c>
      <c r="P95" s="37" t="n">
        <v>0.28</v>
      </c>
      <c r="Q95" s="24" t="n">
        <f aca="false">H95/((($B$2-$A95)-C95+1)/(($B$2-$B$1)+1))</f>
        <v>180.623376623377</v>
      </c>
      <c r="R95" s="24" t="n">
        <f aca="false">Q95*(((B95-A95)-D95+1)/(($B$2-$B$1)+1))</f>
        <v>79.9480519480519</v>
      </c>
      <c r="S95" s="26" t="n">
        <f aca="false">ROUNDUP(R95,0)</f>
        <v>80</v>
      </c>
      <c r="T95" s="26" t="n">
        <v>0</v>
      </c>
      <c r="U95" s="27" t="n">
        <f aca="false">(F95-O95)*$P95</f>
        <v>9395.96</v>
      </c>
      <c r="V95" s="27" t="n">
        <f aca="false">ROUNDDOWN(U95,0)</f>
        <v>9395</v>
      </c>
      <c r="W95" s="27" t="n">
        <f aca="false">V95*(($A95-$B$1)+($B$2-B95)+D95)/(($B$2-$B$1+1))</f>
        <v>5236.55737704918</v>
      </c>
      <c r="X95" s="27" t="n">
        <f aca="false">ROUNDUP(W95,0)</f>
        <v>5237</v>
      </c>
      <c r="Y95" s="27" t="n">
        <f aca="false">V95-X95-S95</f>
        <v>4078</v>
      </c>
      <c r="Z95" s="26" t="n">
        <f aca="false">IF(Y95&lt;0,0,(ROUNDDOWN(Y95,0)))</f>
        <v>4078</v>
      </c>
      <c r="AA95" s="26" t="n">
        <v>0</v>
      </c>
      <c r="AB95" s="24"/>
    </row>
    <row r="96" customFormat="false" ht="15.75" hidden="false" customHeight="false" outlineLevel="0" collapsed="false">
      <c r="A96" s="18" t="n">
        <v>42100</v>
      </c>
      <c r="B96" s="43" t="n">
        <v>42434</v>
      </c>
      <c r="C96" s="42" t="n">
        <v>1</v>
      </c>
      <c r="D96" s="42" t="n">
        <v>0</v>
      </c>
      <c r="E96" s="19" t="n">
        <v>41275</v>
      </c>
      <c r="F96" s="20" t="n">
        <v>67545</v>
      </c>
      <c r="G96" s="20" t="n">
        <v>0</v>
      </c>
      <c r="H96" s="20" t="n">
        <f aca="false">'ADD 15-16 '!Q98</f>
        <v>1200</v>
      </c>
      <c r="I96" s="22" t="s">
        <v>46</v>
      </c>
      <c r="J96" s="23" t="n">
        <v>155</v>
      </c>
      <c r="K96" s="22" t="s">
        <v>44</v>
      </c>
      <c r="L96" s="22" t="s">
        <v>49</v>
      </c>
      <c r="O96" s="24" t="n">
        <f aca="false">IF(G96&gt;$H$3,$H$3,G96)</f>
        <v>0</v>
      </c>
      <c r="P96" s="37" t="n">
        <v>0.29</v>
      </c>
      <c r="Q96" s="24" t="n">
        <f aca="false">H96/((($B$2-$A96)-C96+1)/(($B$2-$B$1)+1))</f>
        <v>1203.28767123288</v>
      </c>
      <c r="R96" s="24" t="n">
        <f aca="false">Q96*(((B96-A96)-D96+1)/(($B$2-$B$1)+1))</f>
        <v>1101.3698630137</v>
      </c>
      <c r="S96" s="26" t="n">
        <f aca="false">ROUNDUP(R96,0)</f>
        <v>1102</v>
      </c>
      <c r="T96" s="26" t="n">
        <v>0</v>
      </c>
      <c r="U96" s="27" t="n">
        <f aca="false">(F96-O96)*$P96</f>
        <v>19588.05</v>
      </c>
      <c r="V96" s="27" t="n">
        <f aca="false">ROUNDDOWN(U96,0)</f>
        <v>19588</v>
      </c>
      <c r="W96" s="27" t="n">
        <f aca="false">V96*(($A96-$B$1)+($B$2-B96)+D96)/(($B$2-$B$1+1))</f>
        <v>1659.09289617486</v>
      </c>
      <c r="X96" s="27" t="n">
        <f aca="false">ROUNDUP(W96,0)</f>
        <v>1660</v>
      </c>
      <c r="Y96" s="27" t="n">
        <f aca="false">V96-X96-S96</f>
        <v>16826</v>
      </c>
      <c r="Z96" s="26" t="n">
        <f aca="false">IF(Y96&lt;0,0,(ROUNDDOWN(Y96,0)))</f>
        <v>16826</v>
      </c>
      <c r="AA96" s="26" t="n">
        <v>0</v>
      </c>
      <c r="AB96" s="24"/>
    </row>
    <row r="97" customFormat="false" ht="15.75" hidden="false" customHeight="false" outlineLevel="0" collapsed="false">
      <c r="A97" s="18" t="n">
        <v>42158</v>
      </c>
      <c r="B97" s="18" t="n">
        <v>42419</v>
      </c>
      <c r="C97" s="44" t="n">
        <v>0</v>
      </c>
      <c r="D97" s="44" t="n">
        <v>1</v>
      </c>
      <c r="E97" s="19" t="n">
        <v>41275</v>
      </c>
      <c r="F97" s="20" t="n">
        <v>23999</v>
      </c>
      <c r="G97" s="20" t="n">
        <v>0</v>
      </c>
      <c r="H97" s="20" t="n">
        <f aca="false">'ADD 15-16 '!Q99</f>
        <v>152</v>
      </c>
      <c r="I97" s="22" t="s">
        <v>46</v>
      </c>
      <c r="J97" s="23" t="n">
        <v>165</v>
      </c>
      <c r="K97" s="22" t="s">
        <v>44</v>
      </c>
      <c r="L97" s="22" t="s">
        <v>49</v>
      </c>
      <c r="O97" s="24" t="n">
        <f aca="false">IF(G97&gt;$H$3,$H$3,G97)</f>
        <v>0</v>
      </c>
      <c r="P97" s="37" t="n">
        <v>0.31</v>
      </c>
      <c r="Q97" s="24" t="n">
        <f aca="false">H97/((($B$2-$A97)-C97+1)/(($B$2-$B$1)+1))</f>
        <v>180.623376623377</v>
      </c>
      <c r="R97" s="24" t="n">
        <f aca="false">Q97*(((B97-A97)-D97+1)/(($B$2-$B$1)+1))</f>
        <v>128.805194805195</v>
      </c>
      <c r="S97" s="26" t="n">
        <f aca="false">ROUNDUP(R97,0)</f>
        <v>129</v>
      </c>
      <c r="T97" s="26" t="n">
        <v>0</v>
      </c>
      <c r="U97" s="27" t="n">
        <f aca="false">(F97-O97)*$P97</f>
        <v>7439.69</v>
      </c>
      <c r="V97" s="27" t="n">
        <f aca="false">ROUNDDOWN(U97,0)</f>
        <v>7439</v>
      </c>
      <c r="W97" s="27" t="n">
        <f aca="false">V97*(($A97-$B$1)+($B$2-B97)+D97)/(($B$2-$B$1+1))</f>
        <v>2134.1393442623</v>
      </c>
      <c r="X97" s="27" t="n">
        <f aca="false">ROUNDUP(W97,0)</f>
        <v>2135</v>
      </c>
      <c r="Y97" s="27" t="n">
        <f aca="false">V97-X97-S97</f>
        <v>5175</v>
      </c>
      <c r="Z97" s="26" t="n">
        <f aca="false">IF(Y97&lt;0,0,(ROUNDDOWN(Y97,0)))</f>
        <v>5175</v>
      </c>
      <c r="AA97" s="26" t="n">
        <v>0</v>
      </c>
      <c r="AB97" s="24"/>
    </row>
    <row r="98" customFormat="false" ht="15.75" hidden="false" customHeight="false" outlineLevel="0" collapsed="false">
      <c r="A98" s="18" t="n">
        <v>42189</v>
      </c>
      <c r="B98" s="43" t="n">
        <v>42465</v>
      </c>
      <c r="C98" s="42" t="n">
        <v>0</v>
      </c>
      <c r="D98" s="42" t="n">
        <v>7</v>
      </c>
      <c r="E98" s="19" t="n">
        <v>40923</v>
      </c>
      <c r="F98" s="20" t="n">
        <v>87654</v>
      </c>
      <c r="G98" s="20" t="n">
        <v>345</v>
      </c>
      <c r="H98" s="20" t="n">
        <f aca="false">'ADD 15-16 '!Q100</f>
        <v>0</v>
      </c>
      <c r="I98" s="22" t="s">
        <v>46</v>
      </c>
      <c r="J98" s="23" t="n">
        <v>170</v>
      </c>
      <c r="K98" s="22" t="s">
        <v>44</v>
      </c>
      <c r="L98" s="22" t="s">
        <v>49</v>
      </c>
      <c r="O98" s="24" t="n">
        <f aca="false">IF(G98&gt;$H$3,$H$3,G98)</f>
        <v>345</v>
      </c>
      <c r="P98" s="37" t="n">
        <v>0.32</v>
      </c>
      <c r="Q98" s="24" t="n">
        <f aca="false">H98/((($B$2-$A98)-C98+1)/(($B$2-$B$1)+1))</f>
        <v>0</v>
      </c>
      <c r="R98" s="24" t="n">
        <f aca="false">Q98*(((B98-A98)-D98+1)/(($B$2-$B$1)+1))</f>
        <v>0</v>
      </c>
      <c r="S98" s="26" t="n">
        <f aca="false">ROUNDUP(R98,0)</f>
        <v>0</v>
      </c>
      <c r="T98" s="26" t="n">
        <v>0</v>
      </c>
      <c r="U98" s="27" t="n">
        <f aca="false">(F98-O98)*$P98</f>
        <v>27938.88</v>
      </c>
      <c r="V98" s="27" t="n">
        <f aca="false">ROUNDDOWN(U98,0)</f>
        <v>27938</v>
      </c>
      <c r="W98" s="27" t="n">
        <f aca="false">V98*(($A98-$B$1)+($B$2-B98)+D98)/(($B$2-$B$1+1))</f>
        <v>7328</v>
      </c>
      <c r="X98" s="27" t="n">
        <f aca="false">ROUNDUP(W98,0)</f>
        <v>7328</v>
      </c>
      <c r="Y98" s="27" t="n">
        <f aca="false">V98-X98-S98</f>
        <v>20610</v>
      </c>
      <c r="Z98" s="26" t="n">
        <f aca="false">IF(Y98&lt;0,0,(ROUNDDOWN(Y98,0)))</f>
        <v>20610</v>
      </c>
      <c r="AA98" s="26" t="n">
        <v>0</v>
      </c>
      <c r="AB98" s="24"/>
    </row>
    <row r="99" customFormat="false" ht="15.75" hidden="false" customHeight="false" outlineLevel="0" collapsed="false">
      <c r="A99" s="18" t="n">
        <v>42316</v>
      </c>
      <c r="B99" s="18" t="n">
        <v>42419</v>
      </c>
      <c r="C99" s="42" t="n">
        <v>0</v>
      </c>
      <c r="D99" s="42" t="n">
        <v>0</v>
      </c>
      <c r="E99" s="28" t="n">
        <v>36161</v>
      </c>
      <c r="F99" s="20" t="n">
        <v>71222</v>
      </c>
      <c r="G99" s="20" t="n">
        <v>0</v>
      </c>
      <c r="H99" s="20" t="n">
        <f aca="false">'ADD 15-16 '!Q101</f>
        <v>0</v>
      </c>
      <c r="I99" s="22" t="s">
        <v>46</v>
      </c>
      <c r="J99" s="23" t="n">
        <v>190</v>
      </c>
      <c r="K99" s="22" t="s">
        <v>45</v>
      </c>
      <c r="L99" s="22" t="s">
        <v>49</v>
      </c>
      <c r="O99" s="24" t="n">
        <f aca="false">IF(G99&gt;$H$3,$H$3,G99)</f>
        <v>0</v>
      </c>
      <c r="P99" s="37" t="n">
        <v>0.36</v>
      </c>
      <c r="Q99" s="24" t="n">
        <f aca="false">H99/((($B$2-$A99)-C99+1)/(($B$2-$B$1)+1))</f>
        <v>0</v>
      </c>
      <c r="R99" s="24" t="n">
        <f aca="false">Q99*(((B99-A99)-D99+1)/(($B$2-$B$1)+1))</f>
        <v>0</v>
      </c>
      <c r="S99" s="26" t="n">
        <f aca="false">ROUNDUP(R99,0)</f>
        <v>0</v>
      </c>
      <c r="T99" s="26" t="n">
        <v>0</v>
      </c>
      <c r="U99" s="27" t="n">
        <f aca="false">(F99-O99)*$P99</f>
        <v>25639.92</v>
      </c>
      <c r="V99" s="27" t="n">
        <f aca="false">ROUNDDOWN(U99,0)</f>
        <v>25639</v>
      </c>
      <c r="W99" s="27" t="n">
        <f aca="false">V99*(($A99-$B$1)+($B$2-B99)+D99)/(($B$2-$B$1+1))</f>
        <v>18353.6010928962</v>
      </c>
      <c r="X99" s="27" t="n">
        <f aca="false">ROUNDUP(W99,0)</f>
        <v>18354</v>
      </c>
      <c r="Y99" s="27" t="n">
        <f aca="false">V99-X99-S99</f>
        <v>7285</v>
      </c>
      <c r="Z99" s="26" t="n">
        <f aca="false">IF(Y99&lt;0,0,(ROUNDDOWN(Y99,0)))</f>
        <v>7285</v>
      </c>
      <c r="AA99" s="26" t="n">
        <v>0</v>
      </c>
      <c r="AB99" s="24"/>
    </row>
    <row r="100" customFormat="false" ht="15.75" hidden="false" customHeight="false" outlineLevel="0" collapsed="false">
      <c r="A100" s="18" t="n">
        <v>42379</v>
      </c>
      <c r="B100" s="43" t="n">
        <v>42434</v>
      </c>
      <c r="C100" s="44" t="n">
        <v>0</v>
      </c>
      <c r="D100" s="44" t="n">
        <v>0</v>
      </c>
      <c r="E100" s="19" t="n">
        <v>40854</v>
      </c>
      <c r="F100" s="20" t="n">
        <v>34987</v>
      </c>
      <c r="G100" s="20" t="n">
        <v>3457</v>
      </c>
      <c r="H100" s="20" t="n">
        <f aca="false">'ADD 15-16 '!Q102</f>
        <v>0</v>
      </c>
      <c r="I100" s="22" t="s">
        <v>46</v>
      </c>
      <c r="J100" s="23" t="n">
        <v>200</v>
      </c>
      <c r="K100" s="22" t="s">
        <v>45</v>
      </c>
      <c r="L100" s="22" t="s">
        <v>49</v>
      </c>
      <c r="O100" s="24" t="n">
        <f aca="false">IF(G100&gt;$H$3,$H$3,G100)</f>
        <v>3457</v>
      </c>
      <c r="P100" s="37" t="n">
        <v>0.37</v>
      </c>
      <c r="Q100" s="24" t="n">
        <f aca="false">H100/((($B$2-$A100)-C100+1)/(($B$2-$B$1)+1))</f>
        <v>0</v>
      </c>
      <c r="R100" s="24" t="n">
        <f aca="false">Q100*(((B100-A100)-D100+1)/(($B$2-$B$1)+1))</f>
        <v>0</v>
      </c>
      <c r="S100" s="26" t="n">
        <f aca="false">ROUNDUP(R100,0)</f>
        <v>0</v>
      </c>
      <c r="T100" s="26" t="n">
        <v>0</v>
      </c>
      <c r="U100" s="27" t="n">
        <f aca="false">(F100-O100)*$P100</f>
        <v>11666.1</v>
      </c>
      <c r="V100" s="27" t="n">
        <f aca="false">ROUNDDOWN(U100,0)</f>
        <v>11666</v>
      </c>
      <c r="W100" s="27" t="n">
        <f aca="false">V100*(($A100-$B$1)+($B$2-B100)+D100)/(($B$2-$B$1+1))</f>
        <v>9881.03825136612</v>
      </c>
      <c r="X100" s="27" t="n">
        <f aca="false">ROUNDUP(W100,0)</f>
        <v>9882</v>
      </c>
      <c r="Y100" s="27" t="n">
        <f aca="false">V100-X100-S100</f>
        <v>1784</v>
      </c>
      <c r="Z100" s="26" t="n">
        <f aca="false">IF(Y100&lt;0,0,(ROUNDDOWN(Y100,0)))</f>
        <v>1784</v>
      </c>
      <c r="AA100" s="26" t="n">
        <v>0</v>
      </c>
      <c r="AB100" s="24"/>
    </row>
    <row r="101" customFormat="false" ht="15.75" hidden="false" customHeight="false" outlineLevel="0" collapsed="false">
      <c r="A101" s="18" t="n">
        <v>42411</v>
      </c>
      <c r="B101" s="43" t="n">
        <v>42461</v>
      </c>
      <c r="C101" s="42" t="n">
        <v>0</v>
      </c>
      <c r="D101" s="42" t="n">
        <v>0</v>
      </c>
      <c r="E101" s="19" t="n">
        <v>35796</v>
      </c>
      <c r="F101" s="20" t="n">
        <v>18465</v>
      </c>
      <c r="G101" s="20" t="n">
        <v>0</v>
      </c>
      <c r="H101" s="20" t="n">
        <f aca="false">'ADD 15-16 '!Q103</f>
        <v>0</v>
      </c>
      <c r="I101" s="22" t="s">
        <v>46</v>
      </c>
      <c r="J101" s="23" t="n">
        <v>205</v>
      </c>
      <c r="K101" s="22" t="s">
        <v>45</v>
      </c>
      <c r="L101" s="22" t="s">
        <v>49</v>
      </c>
      <c r="O101" s="24" t="n">
        <f aca="false">IF(G101&gt;$H$3,$H$3,G101)</f>
        <v>0</v>
      </c>
      <c r="P101" s="37" t="n">
        <v>0.37</v>
      </c>
      <c r="Q101" s="24" t="n">
        <f aca="false">H101/((($B$2-$A101)-C101+1)/(($B$2-$B$1)+1))</f>
        <v>0</v>
      </c>
      <c r="R101" s="24" t="n">
        <f aca="false">Q101*(((B101-A101)-D101+1)/(($B$2-$B$1)+1))</f>
        <v>0</v>
      </c>
      <c r="S101" s="26" t="n">
        <f aca="false">ROUNDUP(R101,0)</f>
        <v>0</v>
      </c>
      <c r="T101" s="26" t="n">
        <v>0</v>
      </c>
      <c r="U101" s="27" t="n">
        <f aca="false">(F101-O101)*$P101</f>
        <v>6832.05</v>
      </c>
      <c r="V101" s="27" t="n">
        <f aca="false">ROUNDDOWN(U101,0)</f>
        <v>6832</v>
      </c>
      <c r="W101" s="27" t="n">
        <f aca="false">V101*(($A101-$B$1)+($B$2-B101)+D101)/(($B$2-$B$1+1))</f>
        <v>5880</v>
      </c>
      <c r="X101" s="27" t="n">
        <f aca="false">ROUNDUP(W101,0)</f>
        <v>5880</v>
      </c>
      <c r="Y101" s="27" t="n">
        <f aca="false">V101-X101-S101</f>
        <v>952</v>
      </c>
      <c r="Z101" s="26" t="n">
        <f aca="false">IF(Y101&lt;0,0,(ROUNDDOWN(Y101,0)))</f>
        <v>952</v>
      </c>
      <c r="AA101" s="26" t="n">
        <v>0</v>
      </c>
      <c r="AB101" s="24"/>
    </row>
    <row r="102" customFormat="false" ht="15.75" hidden="false" customHeight="false" outlineLevel="0" collapsed="false">
      <c r="A102" s="18" t="n">
        <v>42370</v>
      </c>
      <c r="B102" s="43" t="n">
        <v>42384</v>
      </c>
      <c r="C102" s="42" t="n">
        <v>0</v>
      </c>
      <c r="D102" s="42" t="n">
        <v>0</v>
      </c>
      <c r="E102" s="19" t="n">
        <v>40854</v>
      </c>
      <c r="F102" s="20" t="n">
        <v>22987</v>
      </c>
      <c r="G102" s="20" t="n">
        <v>0</v>
      </c>
      <c r="H102" s="20" t="n">
        <f aca="false">'ADD 15-16 '!Q104</f>
        <v>0</v>
      </c>
      <c r="I102" s="22" t="s">
        <v>46</v>
      </c>
      <c r="J102" s="23" t="n">
        <v>215</v>
      </c>
      <c r="K102" s="22" t="s">
        <v>45</v>
      </c>
      <c r="L102" s="22" t="s">
        <v>49</v>
      </c>
      <c r="O102" s="24" t="n">
        <f aca="false">IF(G102&gt;$H$3,$H$3,G102)</f>
        <v>0</v>
      </c>
      <c r="P102" s="37" t="n">
        <v>0.37</v>
      </c>
      <c r="Q102" s="24" t="n">
        <f aca="false">H102/((($B$2-$A102)-C102+1)/(($B$2-$B$1)+1))</f>
        <v>0</v>
      </c>
      <c r="R102" s="24" t="n">
        <f aca="false">Q102*(((B102-A102)-D102+1)/(($B$2-$B$1)+1))</f>
        <v>0</v>
      </c>
      <c r="S102" s="26" t="n">
        <f aca="false">ROUNDUP(R102,0)</f>
        <v>0</v>
      </c>
      <c r="T102" s="26" t="n">
        <v>0</v>
      </c>
      <c r="U102" s="27" t="n">
        <f aca="false">(F102-O102)*$P102</f>
        <v>8505.19</v>
      </c>
      <c r="V102" s="27" t="n">
        <f aca="false">ROUNDDOWN(U102,0)</f>
        <v>8505</v>
      </c>
      <c r="W102" s="27" t="n">
        <f aca="false">V102*(($A102-$B$1)+($B$2-B102)+D102)/(($B$2-$B$1+1))</f>
        <v>8156.43442622951</v>
      </c>
      <c r="X102" s="27" t="n">
        <f aca="false">ROUNDUP(W102,0)</f>
        <v>8157</v>
      </c>
      <c r="Y102" s="27" t="n">
        <f aca="false">V102-X102-S102</f>
        <v>348</v>
      </c>
      <c r="Z102" s="26" t="n">
        <f aca="false">IF(Y102&lt;0,0,(ROUNDDOWN(Y102,0)))</f>
        <v>348</v>
      </c>
      <c r="AA102" s="26" t="n">
        <v>0</v>
      </c>
      <c r="AB102" s="24"/>
    </row>
    <row r="103" customFormat="false" ht="15.75" hidden="false" customHeight="false" outlineLevel="0" collapsed="false">
      <c r="A103" s="18" t="n">
        <v>42221</v>
      </c>
      <c r="B103" s="43" t="n">
        <v>42434</v>
      </c>
      <c r="C103" s="42" t="n">
        <v>0</v>
      </c>
      <c r="D103" s="42" t="n">
        <v>33</v>
      </c>
      <c r="E103" s="28" t="n">
        <v>35797</v>
      </c>
      <c r="F103" s="20" t="n">
        <v>25446</v>
      </c>
      <c r="G103" s="20" t="n">
        <v>125</v>
      </c>
      <c r="H103" s="20" t="n">
        <f aca="false">'ADD 15-16 '!Q105</f>
        <v>804</v>
      </c>
      <c r="I103" s="22" t="s">
        <v>40</v>
      </c>
      <c r="J103" s="23" t="n">
        <v>220</v>
      </c>
      <c r="K103" s="22" t="s">
        <v>45</v>
      </c>
      <c r="L103" s="22" t="s">
        <v>49</v>
      </c>
      <c r="O103" s="24" t="n">
        <f aca="false">IF(G103&gt;$H$3,$H$3,G103)</f>
        <v>125</v>
      </c>
      <c r="P103" s="37" t="n">
        <v>0.37</v>
      </c>
      <c r="Q103" s="24" t="n">
        <f aca="false">H103/((($B$2-$A103)-C103+1)/(($B$2-$B$1)+1))</f>
        <v>1201.07755102041</v>
      </c>
      <c r="R103" s="24" t="n">
        <f aca="false">Q103*(((B103-A103)-D103+1)/(($B$2-$B$1)+1))</f>
        <v>593.975510204082</v>
      </c>
      <c r="S103" s="26" t="n">
        <f aca="false">ROUNDUP(R103,0)</f>
        <v>594</v>
      </c>
      <c r="T103" s="26" t="n">
        <v>0</v>
      </c>
      <c r="U103" s="27" t="n">
        <f aca="false">(F103-O103)*$P103</f>
        <v>9368.77</v>
      </c>
      <c r="V103" s="27" t="n">
        <f aca="false">ROUNDDOWN(U103,0)</f>
        <v>9368</v>
      </c>
      <c r="W103" s="27" t="n">
        <f aca="false">V103*(($A103-$B$1)+($B$2-B103)+D103)/(($B$2-$B$1+1))</f>
        <v>4735.1912568306</v>
      </c>
      <c r="X103" s="27" t="n">
        <f aca="false">ROUNDUP(W103,0)</f>
        <v>4736</v>
      </c>
      <c r="Y103" s="27" t="n">
        <f aca="false">V103-X103-S103</f>
        <v>4038</v>
      </c>
      <c r="Z103" s="26" t="n">
        <f aca="false">IF(Y103&lt;0,0,(ROUNDDOWN(Y103,0)))</f>
        <v>4038</v>
      </c>
      <c r="AA103" s="26" t="n">
        <v>0</v>
      </c>
      <c r="AB103" s="24"/>
    </row>
    <row r="104" customFormat="false" ht="15.75" hidden="false" customHeight="false" outlineLevel="0" collapsed="false">
      <c r="A104" s="18" t="n">
        <v>42126</v>
      </c>
      <c r="B104" s="18" t="n">
        <v>42419</v>
      </c>
      <c r="C104" s="44" t="n">
        <v>0</v>
      </c>
      <c r="D104" s="44" t="n">
        <v>0</v>
      </c>
      <c r="E104" s="19" t="n">
        <v>40854</v>
      </c>
      <c r="F104" s="20" t="n">
        <v>51423</v>
      </c>
      <c r="G104" s="20" t="n">
        <v>0</v>
      </c>
      <c r="H104" s="20" t="n">
        <f aca="false">'ADD 15-16 '!Q106</f>
        <v>859</v>
      </c>
      <c r="I104" s="22" t="s">
        <v>40</v>
      </c>
      <c r="J104" s="23" t="n">
        <v>151</v>
      </c>
      <c r="K104" s="22" t="s">
        <v>45</v>
      </c>
      <c r="L104" s="22" t="s">
        <v>49</v>
      </c>
      <c r="O104" s="24" t="n">
        <f aca="false">IF(G104&gt;$H$3,$H$3,G104)</f>
        <v>0</v>
      </c>
      <c r="P104" s="37" t="n">
        <v>0.25</v>
      </c>
      <c r="Q104" s="24" t="n">
        <f aca="false">H104/((($B$2-$A104)-C104+1)/(($B$2-$B$1)+1))</f>
        <v>924.688235294118</v>
      </c>
      <c r="R104" s="24" t="n">
        <f aca="false">Q104*(((B104-A104)-D104+1)/(($B$2-$B$1)+1))</f>
        <v>742.782352941176</v>
      </c>
      <c r="S104" s="26" t="n">
        <f aca="false">ROUNDUP(R104,0)</f>
        <v>743</v>
      </c>
      <c r="T104" s="26" t="n">
        <v>0</v>
      </c>
      <c r="U104" s="27" t="n">
        <f aca="false">(F104-O104)*$P104</f>
        <v>12855.75</v>
      </c>
      <c r="V104" s="27" t="n">
        <f aca="false">ROUNDDOWN(U104,0)</f>
        <v>12855</v>
      </c>
      <c r="W104" s="27" t="n">
        <f aca="false">V104*(($A104-$B$1)+($B$2-B104)+D104)/(($B$2-$B$1+1))</f>
        <v>2528.85245901639</v>
      </c>
      <c r="X104" s="27" t="n">
        <f aca="false">ROUNDUP(W104,0)</f>
        <v>2529</v>
      </c>
      <c r="Y104" s="27" t="n">
        <f aca="false">V104-X104-S104</f>
        <v>9583</v>
      </c>
      <c r="Z104" s="26" t="n">
        <f aca="false">IF(Y104&lt;0,0,(ROUNDDOWN(Y104,0)))</f>
        <v>9583</v>
      </c>
      <c r="AA104" s="26" t="n">
        <v>0</v>
      </c>
      <c r="AB104" s="24"/>
    </row>
    <row r="105" customFormat="false" ht="15.75" hidden="false" customHeight="false" outlineLevel="0" collapsed="false">
      <c r="A105" s="18" t="n">
        <v>42126</v>
      </c>
      <c r="B105" s="18" t="n">
        <v>42461</v>
      </c>
      <c r="C105" s="44" t="n">
        <v>0</v>
      </c>
      <c r="D105" s="44" t="n">
        <v>0</v>
      </c>
      <c r="E105" s="28" t="n">
        <v>35797</v>
      </c>
      <c r="F105" s="20" t="n">
        <v>25446</v>
      </c>
      <c r="G105" s="20" t="n">
        <v>0</v>
      </c>
      <c r="H105" s="20" t="n">
        <f aca="false">'ADD 15-16 '!Q107</f>
        <v>1004</v>
      </c>
      <c r="I105" s="22" t="s">
        <v>40</v>
      </c>
      <c r="J105" s="23" t="n">
        <v>154</v>
      </c>
      <c r="K105" s="22" t="s">
        <v>45</v>
      </c>
      <c r="L105" s="22" t="s">
        <v>49</v>
      </c>
      <c r="O105" s="24" t="n">
        <f aca="false">IF(G105&gt;$H$3,$H$3,G105)</f>
        <v>0</v>
      </c>
      <c r="P105" s="37" t="n">
        <v>0.25</v>
      </c>
      <c r="Q105" s="24" t="n">
        <f aca="false">H105/((($B$2-$A105)-C105+1)/(($B$2-$B$1)+1))</f>
        <v>1080.77647058824</v>
      </c>
      <c r="R105" s="24" t="n">
        <f aca="false">Q105*(((B105-A105)-D105+1)/(($B$2-$B$1)+1))</f>
        <v>992.188235294118</v>
      </c>
      <c r="S105" s="26" t="n">
        <f aca="false">ROUNDUP(R105,0)</f>
        <v>993</v>
      </c>
      <c r="T105" s="26" t="n">
        <v>0</v>
      </c>
      <c r="U105" s="27" t="n">
        <f aca="false">(F105-O105)*$P105</f>
        <v>6361.5</v>
      </c>
      <c r="V105" s="27" t="n">
        <f aca="false">ROUNDDOWN(U105,0)</f>
        <v>6361</v>
      </c>
      <c r="W105" s="27" t="n">
        <f aca="false">V105*(($A105-$B$1)+($B$2-B105)+D105)/(($B$2-$B$1+1))</f>
        <v>521.393442622951</v>
      </c>
      <c r="X105" s="27" t="n">
        <f aca="false">ROUNDUP(W105,0)</f>
        <v>522</v>
      </c>
      <c r="Y105" s="27" t="n">
        <f aca="false">V105-X105-S105</f>
        <v>4846</v>
      </c>
      <c r="Z105" s="26" t="n">
        <f aca="false">IF(Y105&lt;0,0,(ROUNDDOWN(Y105,0)))</f>
        <v>4846</v>
      </c>
      <c r="AA105" s="26" t="n">
        <v>0</v>
      </c>
      <c r="AB105" s="24"/>
    </row>
    <row r="106" customFormat="false" ht="15.75" hidden="false" customHeight="false" outlineLevel="0" collapsed="false">
      <c r="A106" s="18" t="n">
        <v>42158</v>
      </c>
      <c r="B106" s="18" t="n">
        <v>42319</v>
      </c>
      <c r="C106" s="42" t="n">
        <v>0</v>
      </c>
      <c r="D106" s="42" t="n">
        <v>0</v>
      </c>
      <c r="E106" s="28" t="n">
        <v>36161</v>
      </c>
      <c r="F106" s="20" t="n">
        <v>33656</v>
      </c>
      <c r="G106" s="20" t="n">
        <v>372</v>
      </c>
      <c r="H106" s="20" t="n">
        <f aca="false">'ADD 15-16 '!Q108</f>
        <v>0</v>
      </c>
      <c r="I106" s="22" t="s">
        <v>40</v>
      </c>
      <c r="J106" s="23"/>
      <c r="K106" s="22" t="s">
        <v>44</v>
      </c>
      <c r="L106" s="22" t="s">
        <v>49</v>
      </c>
      <c r="O106" s="24" t="n">
        <f aca="false">IF(G106&gt;$H$3,$H$3,G106)</f>
        <v>372</v>
      </c>
      <c r="P106" s="37" t="n">
        <v>0.25</v>
      </c>
      <c r="Q106" s="24" t="n">
        <f aca="false">H106/((($B$2-$A106)-C106+1)/(($B$2-$B$1)+1))</f>
        <v>0</v>
      </c>
      <c r="R106" s="24" t="n">
        <f aca="false">Q106*(((B106-A106)-D106+1)/(($B$2-$B$1)+1))</f>
        <v>0</v>
      </c>
      <c r="S106" s="26" t="n">
        <f aca="false">ROUNDUP(R106,0)</f>
        <v>0</v>
      </c>
      <c r="T106" s="26" t="n">
        <v>0</v>
      </c>
      <c r="U106" s="27" t="n">
        <f aca="false">(F106-O106)*$P106</f>
        <v>8321</v>
      </c>
      <c r="V106" s="27" t="n">
        <f aca="false">ROUNDDOWN(U106,0)</f>
        <v>8321</v>
      </c>
      <c r="W106" s="27" t="n">
        <f aca="false">V106*(($A106-$B$1)+($B$2-B106)+D106)/(($B$2-$B$1+1))</f>
        <v>4637.93442622951</v>
      </c>
      <c r="X106" s="27" t="n">
        <f aca="false">ROUNDUP(W106,0)</f>
        <v>4638</v>
      </c>
      <c r="Y106" s="27" t="n">
        <f aca="false">V106-X106-S106</f>
        <v>3683</v>
      </c>
      <c r="Z106" s="26" t="n">
        <f aca="false">IF(Y106&lt;0,0,(ROUNDDOWN(Y106,0)))</f>
        <v>3683</v>
      </c>
      <c r="AA106" s="26" t="n">
        <v>0</v>
      </c>
      <c r="AB106" s="24"/>
    </row>
    <row r="107" customFormat="false" ht="15.75" hidden="false" customHeight="false" outlineLevel="0" collapsed="false">
      <c r="A107" s="18" t="n">
        <v>42189</v>
      </c>
      <c r="B107" s="43" t="n">
        <v>42308</v>
      </c>
      <c r="C107" s="44" t="n">
        <v>1</v>
      </c>
      <c r="D107" s="44" t="n">
        <v>1</v>
      </c>
      <c r="E107" s="19" t="n">
        <v>41275</v>
      </c>
      <c r="F107" s="20" t="n">
        <v>51423</v>
      </c>
      <c r="G107" s="20" t="n">
        <v>123</v>
      </c>
      <c r="H107" s="20" t="n">
        <f aca="false">'ADD 15-16 '!Q109</f>
        <v>909</v>
      </c>
      <c r="I107" s="22" t="s">
        <v>40</v>
      </c>
      <c r="J107" s="23"/>
      <c r="K107" s="22" t="s">
        <v>48</v>
      </c>
      <c r="L107" s="22" t="s">
        <v>49</v>
      </c>
      <c r="O107" s="24" t="n">
        <f aca="false">IF(G107&gt;$H$3,$H$3,G107)</f>
        <v>123</v>
      </c>
      <c r="P107" s="37" t="n">
        <v>0.37</v>
      </c>
      <c r="Q107" s="24" t="n">
        <f aca="false">H107/((($B$2-$A107)-C107+1)/(($B$2-$B$1)+1))</f>
        <v>1205.41304347826</v>
      </c>
      <c r="R107" s="24" t="n">
        <f aca="false">Q107*(((B107-A107)-D107+1)/(($B$2-$B$1)+1))</f>
        <v>391.923913043478</v>
      </c>
      <c r="S107" s="26" t="n">
        <f aca="false">ROUNDUP(R107,0)</f>
        <v>392</v>
      </c>
      <c r="T107" s="26" t="n">
        <v>0</v>
      </c>
      <c r="U107" s="27" t="n">
        <f aca="false">(F107-O107)*$P107</f>
        <v>18981</v>
      </c>
      <c r="V107" s="27" t="n">
        <f aca="false">ROUNDDOWN(U107,0)</f>
        <v>18981</v>
      </c>
      <c r="W107" s="27" t="n">
        <f aca="false">V107*(($A107-$B$1)+($B$2-B107)+D107)/(($B$2-$B$1+1))</f>
        <v>12809.5819672131</v>
      </c>
      <c r="X107" s="27" t="n">
        <f aca="false">ROUNDUP(W107,0)</f>
        <v>12810</v>
      </c>
      <c r="Y107" s="27" t="n">
        <f aca="false">V107-X107-S107</f>
        <v>5779</v>
      </c>
      <c r="Z107" s="26" t="n">
        <f aca="false">IF(Y107&lt;0,0,(ROUNDDOWN(Y107,0)))</f>
        <v>5779</v>
      </c>
      <c r="AA107" s="26" t="n">
        <v>0</v>
      </c>
      <c r="AB107" s="24"/>
    </row>
    <row r="108" customFormat="false" ht="15.75" hidden="false" customHeight="false" outlineLevel="0" collapsed="false">
      <c r="A108" s="18" t="n">
        <v>42253</v>
      </c>
      <c r="B108" s="43" t="n">
        <v>42384</v>
      </c>
      <c r="C108" s="42" t="n">
        <v>0</v>
      </c>
      <c r="D108" s="42" t="n">
        <v>0</v>
      </c>
      <c r="E108" s="19" t="n">
        <v>41275</v>
      </c>
      <c r="F108" s="20" t="n">
        <v>44765</v>
      </c>
      <c r="G108" s="20" t="n">
        <v>5456</v>
      </c>
      <c r="H108" s="20" t="n">
        <f aca="false">'ADD 15-16 '!Q110</f>
        <v>105</v>
      </c>
      <c r="I108" s="22" t="s">
        <v>46</v>
      </c>
      <c r="J108" s="23"/>
      <c r="K108" s="22" t="s">
        <v>44</v>
      </c>
      <c r="L108" s="22" t="s">
        <v>49</v>
      </c>
      <c r="O108" s="24" t="n">
        <f aca="false">IF(G108&gt;$H$3,$H$3,G108)</f>
        <v>5000</v>
      </c>
      <c r="P108" s="37" t="n">
        <v>0.28</v>
      </c>
      <c r="Q108" s="24" t="n">
        <f aca="false">H108/((($B$2-$A108)-C108+1)/(($B$2-$B$1)+1))</f>
        <v>180.422535211268</v>
      </c>
      <c r="R108" s="24" t="n">
        <f aca="false">Q108*(((B108-A108)-D108+1)/(($B$2-$B$1)+1))</f>
        <v>65.0704225352113</v>
      </c>
      <c r="S108" s="26" t="n">
        <f aca="false">ROUNDUP(R108,0)</f>
        <v>66</v>
      </c>
      <c r="T108" s="26" t="n">
        <v>0</v>
      </c>
      <c r="U108" s="27" t="n">
        <f aca="false">(F108-O108)*$P108</f>
        <v>11134.2</v>
      </c>
      <c r="V108" s="27" t="n">
        <f aca="false">ROUNDDOWN(U108,0)</f>
        <v>11134</v>
      </c>
      <c r="W108" s="27" t="n">
        <f aca="false">V108*(($A108-$B$1)+($B$2-B108)+D108)/(($B$2-$B$1+1))</f>
        <v>7118.45901639344</v>
      </c>
      <c r="X108" s="27" t="n">
        <f aca="false">ROUNDUP(W108,0)</f>
        <v>7119</v>
      </c>
      <c r="Y108" s="27" t="n">
        <f aca="false">V108-X108-S108</f>
        <v>3949</v>
      </c>
      <c r="Z108" s="26" t="n">
        <f aca="false">IF(Y108&lt;0,0,(ROUNDDOWN(Y108,0)))</f>
        <v>3949</v>
      </c>
      <c r="AA108" s="26" t="n">
        <v>0</v>
      </c>
      <c r="AB108" s="24"/>
    </row>
    <row r="109" customFormat="false" ht="15.75" hidden="false" customHeight="false" outlineLevel="0" collapsed="false">
      <c r="A109" s="18" t="n">
        <v>42284</v>
      </c>
      <c r="B109" s="43" t="n">
        <v>42434</v>
      </c>
      <c r="C109" s="42" t="n">
        <v>0</v>
      </c>
      <c r="D109" s="42" t="n">
        <v>0</v>
      </c>
      <c r="E109" s="28" t="n">
        <v>35797</v>
      </c>
      <c r="F109" s="20" t="n">
        <v>51423</v>
      </c>
      <c r="G109" s="20" t="n">
        <v>0</v>
      </c>
      <c r="H109" s="20" t="n">
        <f aca="false">'ADD 15-16 '!Q111</f>
        <v>0</v>
      </c>
      <c r="I109" s="22" t="s">
        <v>46</v>
      </c>
      <c r="J109" s="23"/>
      <c r="K109" s="22" t="s">
        <v>48</v>
      </c>
      <c r="L109" s="22" t="s">
        <v>49</v>
      </c>
      <c r="O109" s="24" t="n">
        <f aca="false">IF(G109&gt;$H$3,$H$3,G109)</f>
        <v>0</v>
      </c>
      <c r="P109" s="37" t="n">
        <v>0.37</v>
      </c>
      <c r="Q109" s="24" t="n">
        <f aca="false">H109/((($B$2-$A109)-C109+1)/(($B$2-$B$1)+1))</f>
        <v>0</v>
      </c>
      <c r="R109" s="24" t="n">
        <f aca="false">Q109*(((B109-A109)-D109+1)/(($B$2-$B$1)+1))</f>
        <v>0</v>
      </c>
      <c r="S109" s="26" t="n">
        <f aca="false">ROUNDUP(R109,0)</f>
        <v>0</v>
      </c>
      <c r="T109" s="26" t="n">
        <v>0</v>
      </c>
      <c r="U109" s="27" t="n">
        <f aca="false">(F109-O109)*$P109</f>
        <v>19026.51</v>
      </c>
      <c r="V109" s="27" t="n">
        <f aca="false">ROUNDDOWN(U109,0)</f>
        <v>19026</v>
      </c>
      <c r="W109" s="27" t="n">
        <f aca="false">V109*(($A109-$B$1)+($B$2-B109)+D109)/(($B$2-$B$1+1))</f>
        <v>11176.4754098361</v>
      </c>
      <c r="X109" s="27" t="n">
        <f aca="false">ROUNDUP(W109,0)</f>
        <v>11177</v>
      </c>
      <c r="Y109" s="27" t="n">
        <f aca="false">V109-X109-S109</f>
        <v>7849</v>
      </c>
      <c r="Z109" s="26" t="n">
        <f aca="false">IF(Y109&lt;0,0,(ROUNDDOWN(Y109,0)))</f>
        <v>7849</v>
      </c>
      <c r="AA109" s="26" t="n">
        <v>0</v>
      </c>
      <c r="AB109" s="24"/>
    </row>
    <row r="110" customFormat="false" ht="15.75" hidden="false" customHeight="false" outlineLevel="0" collapsed="false">
      <c r="A110" s="18" t="n">
        <v>42126</v>
      </c>
      <c r="B110" s="18" t="n">
        <v>42419</v>
      </c>
      <c r="C110" s="42" t="n">
        <v>0</v>
      </c>
      <c r="D110" s="42" t="n">
        <v>3</v>
      </c>
      <c r="E110" s="19" t="n">
        <v>32874</v>
      </c>
      <c r="F110" s="20" t="n">
        <v>25446</v>
      </c>
      <c r="G110" s="20" t="n">
        <v>0</v>
      </c>
      <c r="H110" s="20" t="n">
        <f aca="false">'ADD 15-16 '!Q112</f>
        <v>1004</v>
      </c>
      <c r="I110" s="22" t="s">
        <v>40</v>
      </c>
      <c r="J110" s="23"/>
      <c r="K110" s="22" t="s">
        <v>41</v>
      </c>
      <c r="L110" s="22" t="s">
        <v>49</v>
      </c>
      <c r="O110" s="24" t="n">
        <f aca="false">IF(G110&gt;$H$3,$H$3,G110)</f>
        <v>0</v>
      </c>
      <c r="P110" s="37" t="n">
        <v>0.15</v>
      </c>
      <c r="Q110" s="24" t="n">
        <f aca="false">H110/((($B$2-$A110)-C110+1)/(($B$2-$B$1)+1))</f>
        <v>1080.77647058824</v>
      </c>
      <c r="R110" s="24" t="n">
        <f aca="false">Q110*(((B110-A110)-D110+1)/(($B$2-$B$1)+1))</f>
        <v>859.305882352941</v>
      </c>
      <c r="S110" s="26" t="n">
        <f aca="false">ROUNDUP(R110,0)</f>
        <v>860</v>
      </c>
      <c r="T110" s="26" t="n">
        <v>0</v>
      </c>
      <c r="U110" s="27" t="n">
        <f aca="false">(F110-O110)*$P110</f>
        <v>3816.9</v>
      </c>
      <c r="V110" s="27" t="n">
        <f aca="false">ROUNDDOWN(U110,0)</f>
        <v>3816</v>
      </c>
      <c r="W110" s="27" t="n">
        <f aca="false">V110*(($A110-$B$1)+($B$2-B110)+D110)/(($B$2-$B$1+1))</f>
        <v>781.967213114754</v>
      </c>
      <c r="X110" s="27" t="n">
        <f aca="false">ROUNDUP(W110,0)</f>
        <v>782</v>
      </c>
      <c r="Y110" s="27" t="n">
        <f aca="false">V110-X110-S110</f>
        <v>2174</v>
      </c>
      <c r="Z110" s="26" t="n">
        <f aca="false">IF(Y110&lt;0,0,(ROUNDDOWN(Y110,0)))</f>
        <v>2174</v>
      </c>
      <c r="AA110" s="26" t="n">
        <v>0</v>
      </c>
      <c r="AB110" s="24"/>
    </row>
    <row r="111" customFormat="false" ht="15.75" hidden="false" customHeight="false" outlineLevel="0" collapsed="false">
      <c r="A111" s="18" t="n">
        <v>42158</v>
      </c>
      <c r="B111" s="18" t="n">
        <v>42461</v>
      </c>
      <c r="C111" s="44" t="n">
        <v>0</v>
      </c>
      <c r="D111" s="44" t="n">
        <v>0</v>
      </c>
      <c r="E111" s="19" t="n">
        <v>35795</v>
      </c>
      <c r="F111" s="20" t="n">
        <v>33656</v>
      </c>
      <c r="G111" s="20" t="n">
        <v>147</v>
      </c>
      <c r="H111" s="20" t="n">
        <f aca="false">'ADD 15-16 '!Q113</f>
        <v>0</v>
      </c>
      <c r="I111" s="22" t="s">
        <v>40</v>
      </c>
      <c r="J111" s="23"/>
      <c r="K111" s="22" t="s">
        <v>44</v>
      </c>
      <c r="L111" s="22" t="s">
        <v>49</v>
      </c>
      <c r="O111" s="24" t="n">
        <f aca="false">IF(G111&gt;$H$3,$H$3,G111)</f>
        <v>147</v>
      </c>
      <c r="P111" s="37" t="n">
        <v>0.22</v>
      </c>
      <c r="Q111" s="24" t="n">
        <f aca="false">H111/((($B$2-$A111)-C111+1)/(($B$2-$B$1)+1))</f>
        <v>0</v>
      </c>
      <c r="R111" s="24" t="n">
        <f aca="false">Q111*(((B111-A111)-D111+1)/(($B$2-$B$1)+1))</f>
        <v>0</v>
      </c>
      <c r="S111" s="26" t="n">
        <f aca="false">ROUNDUP(R111,0)</f>
        <v>0</v>
      </c>
      <c r="T111" s="26" t="n">
        <v>0</v>
      </c>
      <c r="U111" s="27" t="n">
        <f aca="false">(F111-O111)*$P111</f>
        <v>7371.98</v>
      </c>
      <c r="V111" s="27" t="n">
        <f aca="false">ROUNDDOWN(U111,0)</f>
        <v>7371</v>
      </c>
      <c r="W111" s="27" t="n">
        <f aca="false">V111*(($A111-$B$1)+($B$2-B111)+D111)/(($B$2-$B$1+1))</f>
        <v>1248.6393442623</v>
      </c>
      <c r="X111" s="27" t="n">
        <f aca="false">ROUNDUP(W111,0)</f>
        <v>1249</v>
      </c>
      <c r="Y111" s="27" t="n">
        <f aca="false">V111-X111-S111</f>
        <v>6122</v>
      </c>
      <c r="Z111" s="26" t="n">
        <f aca="false">IF(Y111&lt;0,0,(ROUNDDOWN(Y111,0)))</f>
        <v>6122</v>
      </c>
      <c r="AA111" s="26" t="n">
        <v>0</v>
      </c>
      <c r="AB111" s="24"/>
    </row>
    <row r="112" customFormat="false" ht="15.75" hidden="false" customHeight="false" outlineLevel="0" collapsed="false">
      <c r="A112" s="18" t="n">
        <v>42221</v>
      </c>
      <c r="B112" s="43" t="n">
        <v>42308</v>
      </c>
      <c r="C112" s="42" t="n">
        <v>0</v>
      </c>
      <c r="D112" s="42" t="n">
        <v>0</v>
      </c>
      <c r="E112" s="19" t="n">
        <v>35795</v>
      </c>
      <c r="F112" s="20" t="n">
        <v>67545</v>
      </c>
      <c r="G112" s="20" t="n">
        <v>53</v>
      </c>
      <c r="H112" s="20" t="n">
        <f aca="false">'ADD 15-16 '!Q114</f>
        <v>0</v>
      </c>
      <c r="I112" s="22" t="s">
        <v>46</v>
      </c>
      <c r="J112" s="23"/>
      <c r="K112" s="22" t="s">
        <v>41</v>
      </c>
      <c r="L112" s="22" t="s">
        <v>49</v>
      </c>
      <c r="O112" s="24" t="n">
        <f aca="false">IF(G112&gt;$H$3,$H$3,G112)</f>
        <v>53</v>
      </c>
      <c r="P112" s="37" t="n">
        <v>0.15</v>
      </c>
      <c r="Q112" s="24" t="n">
        <f aca="false">H112/((($B$2-$A112)-C112+1)/(($B$2-$B$1)+1))</f>
        <v>0</v>
      </c>
      <c r="R112" s="24" t="n">
        <f aca="false">Q112*(((B112-A112)-D112+1)/(($B$2-$B$1)+1))</f>
        <v>0</v>
      </c>
      <c r="S112" s="26" t="n">
        <f aca="false">ROUNDUP(R112,0)</f>
        <v>0</v>
      </c>
      <c r="T112" s="26" t="n">
        <v>0</v>
      </c>
      <c r="U112" s="27" t="n">
        <f aca="false">(F112-O112)*$P112</f>
        <v>10123.8</v>
      </c>
      <c r="V112" s="27" t="n">
        <f aca="false">ROUNDDOWN(U112,0)</f>
        <v>10123</v>
      </c>
      <c r="W112" s="27" t="n">
        <f aca="false">V112*(($A112-$B$1)+($B$2-B112)+D112)/(($B$2-$B$1+1))</f>
        <v>7689.05464480874</v>
      </c>
      <c r="X112" s="27" t="n">
        <f aca="false">ROUNDUP(W112,0)</f>
        <v>7690</v>
      </c>
      <c r="Y112" s="27" t="n">
        <f aca="false">V112-X112-S112</f>
        <v>2433</v>
      </c>
      <c r="Z112" s="26" t="n">
        <f aca="false">IF(Y112&lt;0,0,(ROUNDDOWN(Y112,0)))</f>
        <v>2433</v>
      </c>
      <c r="AA112" s="26" t="n">
        <v>0</v>
      </c>
      <c r="AB112" s="24"/>
    </row>
    <row r="113" customFormat="false" ht="15.75" hidden="false" customHeight="false" outlineLevel="0" collapsed="false">
      <c r="A113" s="18" t="n">
        <v>42284</v>
      </c>
      <c r="B113" s="43" t="n">
        <v>42384</v>
      </c>
      <c r="C113" s="42" t="n">
        <v>0</v>
      </c>
      <c r="D113" s="42" t="n">
        <v>0</v>
      </c>
      <c r="E113" s="19" t="n">
        <v>35795</v>
      </c>
      <c r="F113" s="20" t="n">
        <v>51423</v>
      </c>
      <c r="G113" s="20" t="n">
        <v>284</v>
      </c>
      <c r="H113" s="20" t="n">
        <f aca="false">'ADD 15-16 '!Q115</f>
        <v>90</v>
      </c>
      <c r="I113" s="22" t="s">
        <v>46</v>
      </c>
      <c r="J113" s="23"/>
      <c r="K113" s="22" t="s">
        <v>48</v>
      </c>
      <c r="L113" s="22" t="s">
        <v>49</v>
      </c>
      <c r="O113" s="24" t="n">
        <f aca="false">IF(G113&gt;$H$3,$H$3,G113)</f>
        <v>284</v>
      </c>
      <c r="P113" s="37" t="n">
        <v>0.32</v>
      </c>
      <c r="Q113" s="24" t="n">
        <f aca="false">H113/((($B$2-$A113)-C113+1)/(($B$2-$B$1)+1))</f>
        <v>180.989010989011</v>
      </c>
      <c r="R113" s="24" t="n">
        <f aca="false">Q113*(((B113-A113)-D113+1)/(($B$2-$B$1)+1))</f>
        <v>49.9450549450549</v>
      </c>
      <c r="S113" s="26" t="n">
        <f aca="false">ROUNDUP(R113,0)</f>
        <v>50</v>
      </c>
      <c r="T113" s="26" t="n">
        <v>0</v>
      </c>
      <c r="U113" s="27" t="n">
        <f aca="false">(F113-O113)*$P113</f>
        <v>16364.48</v>
      </c>
      <c r="V113" s="27" t="n">
        <f aca="false">ROUNDDOWN(U113,0)</f>
        <v>16364</v>
      </c>
      <c r="W113" s="27" t="n">
        <f aca="false">V113*(($A113-$B$1)+($B$2-B113)+D113)/(($B$2-$B$1+1))</f>
        <v>11848.2513661202</v>
      </c>
      <c r="X113" s="27" t="n">
        <f aca="false">ROUNDUP(W113,0)</f>
        <v>11849</v>
      </c>
      <c r="Y113" s="27" t="n">
        <f aca="false">V113-X113-S113</f>
        <v>4465</v>
      </c>
      <c r="Z113" s="26" t="n">
        <f aca="false">IF(Y113&lt;0,0,(ROUNDDOWN(Y113,0)))</f>
        <v>4465</v>
      </c>
      <c r="AA113" s="26" t="n">
        <v>0</v>
      </c>
      <c r="AB113" s="24"/>
    </row>
  </sheetData>
  <autoFilter ref="A6:AH113"/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O6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60" activeCellId="0" sqref="A60"/>
    </sheetView>
  </sheetViews>
  <sheetFormatPr defaultRowHeight="15.75"/>
  <cols>
    <col collapsed="false" hidden="false" max="1" min="1" style="0" width="36.0037037037037"/>
    <col collapsed="false" hidden="false" max="2" min="2" style="0" width="24.0037037037037"/>
    <col collapsed="false" hidden="false" max="3" min="3" style="0" width="14.2555555555556"/>
    <col collapsed="false" hidden="false" max="7" min="4" style="0" width="8.5"/>
    <col collapsed="false" hidden="false" max="8" min="8" style="0" width="10.7518518518519"/>
    <col collapsed="false" hidden="false" max="1025" min="9" style="0" width="8.5"/>
  </cols>
  <sheetData>
    <row r="2" customFormat="false" ht="15.75" hidden="false" customHeight="false" outlineLevel="0" collapsed="false">
      <c r="A2" s="71" t="s">
        <v>67</v>
      </c>
      <c r="B2" s="72" t="s">
        <v>68</v>
      </c>
      <c r="C2" s="72"/>
      <c r="D2" s="72"/>
      <c r="E2" s="72"/>
      <c r="F2" s="72"/>
      <c r="G2" s="72" t="s">
        <v>69</v>
      </c>
      <c r="H2" s="72"/>
      <c r="I2" s="72"/>
      <c r="J2" s="72"/>
      <c r="K2" s="72"/>
      <c r="L2" s="72"/>
      <c r="M2" s="72"/>
      <c r="N2" s="72"/>
      <c r="O2" s="72"/>
    </row>
    <row r="3" customFormat="false" ht="15.75" hidden="false" customHeight="false" outlineLevel="0" collapsed="false">
      <c r="A3" s="0" t="s">
        <v>70</v>
      </c>
      <c r="B3" s="0" t="n">
        <v>5000</v>
      </c>
      <c r="G3" s="0" t="n">
        <v>5000</v>
      </c>
    </row>
    <row r="4" customFormat="false" ht="15.75" hidden="false" customHeight="false" outlineLevel="0" collapsed="false">
      <c r="A4" s="0" t="s">
        <v>71</v>
      </c>
      <c r="B4" s="0" t="n">
        <v>21700</v>
      </c>
      <c r="G4" s="73" t="n">
        <v>22100</v>
      </c>
    </row>
    <row r="6" customFormat="false" ht="94.5" hidden="false" customHeight="false" outlineLevel="0" collapsed="false">
      <c r="A6" s="71" t="s">
        <v>72</v>
      </c>
      <c r="B6" s="72" t="s">
        <v>68</v>
      </c>
      <c r="C6" s="72"/>
      <c r="D6" s="72"/>
      <c r="E6" s="72"/>
      <c r="G6" s="74" t="s">
        <v>73</v>
      </c>
      <c r="H6" s="75"/>
      <c r="I6" s="75"/>
      <c r="J6" s="75"/>
      <c r="K6" s="76"/>
      <c r="L6" s="72" t="s">
        <v>74</v>
      </c>
      <c r="M6" s="72"/>
      <c r="N6" s="72"/>
      <c r="O6" s="72"/>
    </row>
    <row r="7" customFormat="false" ht="47.25" hidden="false" customHeight="false" outlineLevel="0" collapsed="false">
      <c r="B7" s="77" t="s">
        <v>75</v>
      </c>
      <c r="C7" s="77" t="s">
        <v>76</v>
      </c>
      <c r="D7" s="78" t="s">
        <v>77</v>
      </c>
      <c r="E7" s="78" t="s">
        <v>78</v>
      </c>
      <c r="G7" s="79" t="s">
        <v>79</v>
      </c>
      <c r="H7" s="80"/>
      <c r="I7" s="81" t="s">
        <v>80</v>
      </c>
      <c r="J7" s="82" t="s">
        <v>81</v>
      </c>
      <c r="K7" s="76"/>
      <c r="L7" s="83" t="s">
        <v>82</v>
      </c>
      <c r="M7" s="84"/>
      <c r="N7" s="83" t="s">
        <v>80</v>
      </c>
      <c r="O7" s="83" t="s">
        <v>81</v>
      </c>
    </row>
    <row r="8" customFormat="false" ht="15.75" hidden="false" customHeight="false" outlineLevel="0" collapsed="false">
      <c r="B8" s="77" t="n">
        <v>1</v>
      </c>
      <c r="C8" s="77" t="n">
        <v>75</v>
      </c>
      <c r="D8" s="77" t="n">
        <v>5</v>
      </c>
      <c r="E8" s="77" t="n">
        <v>8</v>
      </c>
      <c r="G8" s="85" t="s">
        <v>83</v>
      </c>
      <c r="H8" s="75"/>
      <c r="I8" s="86" t="n">
        <v>5</v>
      </c>
      <c r="J8" s="87" t="n">
        <v>8</v>
      </c>
      <c r="K8" s="76"/>
      <c r="L8" s="84" t="s">
        <v>83</v>
      </c>
      <c r="M8" s="84"/>
      <c r="N8" s="84" t="n">
        <v>5</v>
      </c>
      <c r="O8" s="84" t="n">
        <v>8</v>
      </c>
    </row>
    <row r="9" customFormat="false" ht="15.75" hidden="false" customHeight="false" outlineLevel="0" collapsed="false">
      <c r="B9" s="77" t="n">
        <v>76</v>
      </c>
      <c r="C9" s="77" t="n">
        <v>94</v>
      </c>
      <c r="D9" s="77" t="n">
        <v>11</v>
      </c>
      <c r="E9" s="77" t="n">
        <v>14</v>
      </c>
      <c r="G9" s="88" t="s">
        <v>84</v>
      </c>
      <c r="H9" s="75"/>
      <c r="I9" s="89" t="n">
        <v>5</v>
      </c>
      <c r="J9" s="87" t="n">
        <v>8</v>
      </c>
      <c r="K9" s="76"/>
      <c r="L9" s="84" t="n">
        <v>1</v>
      </c>
      <c r="M9" s="84" t="n">
        <v>50</v>
      </c>
      <c r="N9" s="84" t="n">
        <v>5</v>
      </c>
      <c r="O9" s="84" t="n">
        <v>8</v>
      </c>
    </row>
    <row r="10" customFormat="false" ht="15.75" hidden="false" customHeight="false" outlineLevel="0" collapsed="false">
      <c r="B10" s="77" t="n">
        <v>95</v>
      </c>
      <c r="C10" s="77" t="n">
        <v>99</v>
      </c>
      <c r="D10" s="77" t="n">
        <v>12</v>
      </c>
      <c r="E10" s="77" t="n">
        <v>15</v>
      </c>
      <c r="G10" s="86" t="s">
        <v>85</v>
      </c>
      <c r="H10" s="75"/>
      <c r="I10" s="90"/>
      <c r="J10" s="91"/>
      <c r="K10" s="76"/>
      <c r="L10" s="84" t="n">
        <v>51</v>
      </c>
      <c r="M10" s="84" t="n">
        <v>75</v>
      </c>
      <c r="N10" s="84" t="n">
        <v>9</v>
      </c>
      <c r="O10" s="84" t="n">
        <v>12</v>
      </c>
    </row>
    <row r="11" customFormat="false" ht="15.75" hidden="false" customHeight="false" outlineLevel="0" collapsed="false">
      <c r="B11" s="77" t="n">
        <v>100</v>
      </c>
      <c r="C11" s="77" t="n">
        <v>104</v>
      </c>
      <c r="D11" s="77" t="n">
        <v>13</v>
      </c>
      <c r="E11" s="77" t="n">
        <v>16</v>
      </c>
      <c r="G11" s="88" t="s">
        <v>86</v>
      </c>
      <c r="H11" s="75"/>
      <c r="I11" s="89" t="n">
        <v>9</v>
      </c>
      <c r="J11" s="87" t="n">
        <v>12</v>
      </c>
      <c r="K11" s="76"/>
      <c r="L11" s="84" t="n">
        <v>76</v>
      </c>
      <c r="M11" s="84" t="n">
        <v>94</v>
      </c>
      <c r="N11" s="84" t="n">
        <v>13</v>
      </c>
      <c r="O11" s="84" t="n">
        <v>16</v>
      </c>
    </row>
    <row r="12" customFormat="false" ht="15.75" hidden="false" customHeight="false" outlineLevel="0" collapsed="false">
      <c r="B12" s="77" t="n">
        <v>105</v>
      </c>
      <c r="C12" s="77" t="n">
        <v>109</v>
      </c>
      <c r="D12" s="77" t="n">
        <v>14</v>
      </c>
      <c r="E12" s="77" t="n">
        <v>17</v>
      </c>
      <c r="G12" s="86" t="s">
        <v>87</v>
      </c>
      <c r="H12" s="75"/>
      <c r="I12" s="86" t="n">
        <v>13</v>
      </c>
      <c r="J12" s="87" t="n">
        <v>16</v>
      </c>
      <c r="K12" s="76"/>
      <c r="L12" s="84" t="n">
        <v>95</v>
      </c>
      <c r="M12" s="84" t="n">
        <v>99</v>
      </c>
      <c r="N12" s="84" t="n">
        <v>14</v>
      </c>
      <c r="O12" s="84" t="n">
        <v>17</v>
      </c>
    </row>
    <row r="13" customFormat="false" ht="15.75" hidden="false" customHeight="false" outlineLevel="0" collapsed="false">
      <c r="B13" s="77" t="n">
        <v>110</v>
      </c>
      <c r="C13" s="77" t="n">
        <v>114</v>
      </c>
      <c r="D13" s="77" t="n">
        <v>15</v>
      </c>
      <c r="E13" s="77" t="n">
        <v>18</v>
      </c>
      <c r="G13" s="86" t="n">
        <v>80</v>
      </c>
      <c r="H13" s="75"/>
      <c r="I13" s="86" t="n">
        <v>13</v>
      </c>
      <c r="J13" s="87" t="n">
        <v>16</v>
      </c>
      <c r="K13" s="76"/>
      <c r="L13" s="84" t="n">
        <v>100</v>
      </c>
      <c r="M13" s="84" t="n">
        <v>104</v>
      </c>
      <c r="N13" s="84" t="n">
        <v>15</v>
      </c>
      <c r="O13" s="84" t="n">
        <v>18</v>
      </c>
    </row>
    <row r="14" customFormat="false" ht="15.75" hidden="false" customHeight="false" outlineLevel="0" collapsed="false">
      <c r="B14" s="77" t="n">
        <v>115</v>
      </c>
      <c r="C14" s="77" t="n">
        <v>119</v>
      </c>
      <c r="D14" s="77" t="n">
        <v>16</v>
      </c>
      <c r="E14" s="77" t="n">
        <v>19</v>
      </c>
      <c r="G14" s="86" t="n">
        <v>85</v>
      </c>
      <c r="H14" s="75"/>
      <c r="I14" s="86" t="n">
        <v>13</v>
      </c>
      <c r="J14" s="87" t="n">
        <v>16</v>
      </c>
      <c r="K14" s="76"/>
      <c r="L14" s="83" t="n">
        <v>105</v>
      </c>
      <c r="M14" s="83" t="n">
        <v>109</v>
      </c>
      <c r="N14" s="84" t="n">
        <v>16</v>
      </c>
      <c r="O14" s="84" t="n">
        <v>19</v>
      </c>
    </row>
    <row r="15" customFormat="false" ht="15.75" hidden="false" customHeight="false" outlineLevel="0" collapsed="false">
      <c r="B15" s="77" t="n">
        <v>120</v>
      </c>
      <c r="C15" s="77" t="n">
        <v>124</v>
      </c>
      <c r="D15" s="77" t="n">
        <v>17</v>
      </c>
      <c r="E15" s="77" t="n">
        <v>20</v>
      </c>
      <c r="G15" s="86" t="n">
        <v>90</v>
      </c>
      <c r="H15" s="75"/>
      <c r="I15" s="86" t="n">
        <v>13</v>
      </c>
      <c r="J15" s="87" t="n">
        <v>16</v>
      </c>
      <c r="K15" s="76"/>
      <c r="L15" s="83" t="n">
        <v>110</v>
      </c>
      <c r="M15" s="83" t="n">
        <v>114</v>
      </c>
      <c r="N15" s="83" t="n">
        <v>17</v>
      </c>
      <c r="O15" s="83" t="n">
        <v>20</v>
      </c>
    </row>
    <row r="16" customFormat="false" ht="15.75" hidden="false" customHeight="false" outlineLevel="0" collapsed="false">
      <c r="B16" s="77" t="n">
        <v>125</v>
      </c>
      <c r="C16" s="77" t="n">
        <v>129</v>
      </c>
      <c r="D16" s="77" t="n">
        <v>18</v>
      </c>
      <c r="E16" s="77" t="n">
        <v>21</v>
      </c>
      <c r="G16" s="86" t="n">
        <v>95</v>
      </c>
      <c r="H16" s="75"/>
      <c r="I16" s="86" t="n">
        <v>14</v>
      </c>
      <c r="J16" s="87" t="n">
        <v>17</v>
      </c>
      <c r="K16" s="76"/>
      <c r="L16" s="83" t="n">
        <v>115</v>
      </c>
      <c r="M16" s="83" t="n">
        <v>119</v>
      </c>
      <c r="N16" s="83" t="n">
        <v>18</v>
      </c>
      <c r="O16" s="83" t="n">
        <v>21</v>
      </c>
    </row>
    <row r="17" customFormat="false" ht="15.75" hidden="false" customHeight="false" outlineLevel="0" collapsed="false">
      <c r="B17" s="77" t="n">
        <v>130</v>
      </c>
      <c r="C17" s="77" t="n">
        <v>134</v>
      </c>
      <c r="D17" s="77" t="n">
        <v>19</v>
      </c>
      <c r="E17" s="77" t="n">
        <v>22</v>
      </c>
      <c r="G17" s="86" t="n">
        <v>100</v>
      </c>
      <c r="H17" s="75"/>
      <c r="I17" s="86" t="n">
        <v>15</v>
      </c>
      <c r="J17" s="87" t="n">
        <v>18</v>
      </c>
      <c r="K17" s="76"/>
      <c r="L17" s="83" t="n">
        <v>120</v>
      </c>
      <c r="M17" s="83" t="n">
        <v>124</v>
      </c>
      <c r="N17" s="83" t="n">
        <v>19</v>
      </c>
      <c r="O17" s="83" t="n">
        <v>22</v>
      </c>
    </row>
    <row r="18" customFormat="false" ht="15.75" hidden="false" customHeight="false" outlineLevel="0" collapsed="false">
      <c r="B18" s="77" t="n">
        <v>135</v>
      </c>
      <c r="C18" s="77" t="n">
        <v>139</v>
      </c>
      <c r="D18" s="77" t="n">
        <v>20</v>
      </c>
      <c r="E18" s="77" t="n">
        <v>23</v>
      </c>
      <c r="G18" s="86" t="n">
        <v>105</v>
      </c>
      <c r="H18" s="75"/>
      <c r="I18" s="86" t="n">
        <v>16</v>
      </c>
      <c r="J18" s="87" t="n">
        <v>19</v>
      </c>
      <c r="K18" s="76"/>
      <c r="L18" s="83" t="n">
        <v>125</v>
      </c>
      <c r="M18" s="83" t="n">
        <v>129</v>
      </c>
      <c r="N18" s="83" t="n">
        <v>20</v>
      </c>
      <c r="O18" s="83" t="n">
        <v>23</v>
      </c>
    </row>
    <row r="19" customFormat="false" ht="15.75" hidden="false" customHeight="false" outlineLevel="0" collapsed="false">
      <c r="B19" s="77" t="n">
        <v>140</v>
      </c>
      <c r="C19" s="77" t="n">
        <v>144</v>
      </c>
      <c r="D19" s="77" t="n">
        <v>21</v>
      </c>
      <c r="E19" s="77" t="n">
        <v>24</v>
      </c>
      <c r="G19" s="86" t="n">
        <v>110</v>
      </c>
      <c r="H19" s="75"/>
      <c r="I19" s="86" t="n">
        <v>17</v>
      </c>
      <c r="J19" s="87" t="n">
        <v>20</v>
      </c>
      <c r="K19" s="76"/>
      <c r="L19" s="83" t="n">
        <v>130</v>
      </c>
      <c r="M19" s="83" t="n">
        <v>134</v>
      </c>
      <c r="N19" s="83" t="n">
        <v>21</v>
      </c>
      <c r="O19" s="83" t="n">
        <v>24</v>
      </c>
    </row>
    <row r="20" customFormat="false" ht="15.75" hidden="false" customHeight="false" outlineLevel="0" collapsed="false">
      <c r="B20" s="77" t="n">
        <v>145</v>
      </c>
      <c r="C20" s="77" t="n">
        <v>149</v>
      </c>
      <c r="D20" s="77" t="n">
        <v>22</v>
      </c>
      <c r="E20" s="77" t="n">
        <v>25</v>
      </c>
      <c r="G20" s="86" t="n">
        <v>115</v>
      </c>
      <c r="H20" s="75"/>
      <c r="I20" s="86" t="n">
        <v>18</v>
      </c>
      <c r="J20" s="87" t="n">
        <v>21</v>
      </c>
      <c r="K20" s="76"/>
      <c r="L20" s="83" t="n">
        <v>135</v>
      </c>
      <c r="M20" s="83" t="n">
        <v>139</v>
      </c>
      <c r="N20" s="83" t="n">
        <v>22</v>
      </c>
      <c r="O20" s="83" t="n">
        <v>25</v>
      </c>
    </row>
    <row r="21" customFormat="false" ht="47.25" hidden="false" customHeight="false" outlineLevel="0" collapsed="false">
      <c r="B21" s="77" t="n">
        <v>150</v>
      </c>
      <c r="C21" s="77" t="n">
        <v>154</v>
      </c>
      <c r="D21" s="77" t="n">
        <v>23</v>
      </c>
      <c r="E21" s="77" t="n">
        <v>26</v>
      </c>
      <c r="G21" s="86" t="s">
        <v>88</v>
      </c>
      <c r="H21" s="75"/>
      <c r="I21" s="86" t="n">
        <v>19</v>
      </c>
      <c r="J21" s="87" t="n">
        <v>22</v>
      </c>
      <c r="K21" s="76"/>
      <c r="L21" s="83" t="n">
        <v>140</v>
      </c>
      <c r="M21" s="83" t="n">
        <v>144</v>
      </c>
      <c r="N21" s="83" t="n">
        <v>23</v>
      </c>
      <c r="O21" s="83" t="n">
        <v>26</v>
      </c>
    </row>
    <row r="22" customFormat="false" ht="15.75" hidden="false" customHeight="false" outlineLevel="0" collapsed="false">
      <c r="B22" s="77" t="n">
        <v>155</v>
      </c>
      <c r="C22" s="77" t="n">
        <v>159</v>
      </c>
      <c r="D22" s="77" t="n">
        <v>24</v>
      </c>
      <c r="E22" s="77" t="n">
        <v>27</v>
      </c>
      <c r="G22" s="86" t="s">
        <v>89</v>
      </c>
      <c r="H22" s="75"/>
      <c r="I22" s="86" t="n">
        <v>19</v>
      </c>
      <c r="J22" s="87" t="n">
        <v>22</v>
      </c>
      <c r="K22" s="76"/>
      <c r="L22" s="83" t="n">
        <v>145</v>
      </c>
      <c r="M22" s="83" t="n">
        <v>149</v>
      </c>
      <c r="N22" s="83" t="n">
        <v>24</v>
      </c>
      <c r="O22" s="83" t="n">
        <v>27</v>
      </c>
    </row>
    <row r="23" customFormat="false" ht="15.75" hidden="false" customHeight="false" outlineLevel="0" collapsed="false">
      <c r="B23" s="77" t="n">
        <v>160</v>
      </c>
      <c r="C23" s="77" t="n">
        <v>164</v>
      </c>
      <c r="D23" s="77" t="n">
        <v>25</v>
      </c>
      <c r="E23" s="77" t="n">
        <v>28</v>
      </c>
      <c r="G23" s="86" t="n">
        <v>125</v>
      </c>
      <c r="H23" s="75"/>
      <c r="I23" s="86" t="n">
        <v>20</v>
      </c>
      <c r="J23" s="87" t="n">
        <v>23</v>
      </c>
      <c r="K23" s="76"/>
      <c r="L23" s="83" t="n">
        <v>150</v>
      </c>
      <c r="M23" s="83" t="n">
        <v>154</v>
      </c>
      <c r="N23" s="83" t="n">
        <v>25</v>
      </c>
      <c r="O23" s="83" t="n">
        <v>28</v>
      </c>
    </row>
    <row r="24" customFormat="false" ht="15.75" hidden="false" customHeight="false" outlineLevel="0" collapsed="false">
      <c r="B24" s="77" t="n">
        <v>165</v>
      </c>
      <c r="C24" s="77" t="n">
        <v>169</v>
      </c>
      <c r="D24" s="77" t="n">
        <v>26</v>
      </c>
      <c r="E24" s="77" t="n">
        <v>29</v>
      </c>
      <c r="G24" s="86" t="n">
        <v>130</v>
      </c>
      <c r="H24" s="75"/>
      <c r="I24" s="86" t="n">
        <v>21</v>
      </c>
      <c r="J24" s="87" t="n">
        <v>24</v>
      </c>
      <c r="K24" s="76"/>
      <c r="L24" s="83" t="n">
        <v>155</v>
      </c>
      <c r="M24" s="83" t="n">
        <v>159</v>
      </c>
      <c r="N24" s="83" t="n">
        <v>26</v>
      </c>
      <c r="O24" s="83" t="n">
        <v>29</v>
      </c>
    </row>
    <row r="25" customFormat="false" ht="15.75" hidden="false" customHeight="false" outlineLevel="0" collapsed="false">
      <c r="B25" s="77" t="n">
        <v>170</v>
      </c>
      <c r="C25" s="77" t="n">
        <v>174</v>
      </c>
      <c r="D25" s="77" t="n">
        <v>27</v>
      </c>
      <c r="E25" s="77" t="n">
        <v>30</v>
      </c>
      <c r="G25" s="86" t="n">
        <v>135</v>
      </c>
      <c r="H25" s="75"/>
      <c r="I25" s="86" t="n">
        <v>22</v>
      </c>
      <c r="J25" s="87" t="n">
        <v>25</v>
      </c>
      <c r="K25" s="76"/>
      <c r="L25" s="83" t="n">
        <v>160</v>
      </c>
      <c r="M25" s="83" t="n">
        <v>164</v>
      </c>
      <c r="N25" s="83" t="n">
        <v>27</v>
      </c>
      <c r="O25" s="83" t="n">
        <v>30</v>
      </c>
    </row>
    <row r="26" customFormat="false" ht="15.75" hidden="false" customHeight="false" outlineLevel="0" collapsed="false">
      <c r="B26" s="77" t="n">
        <v>175</v>
      </c>
      <c r="C26" s="77" t="n">
        <v>179</v>
      </c>
      <c r="D26" s="77" t="n">
        <v>28</v>
      </c>
      <c r="E26" s="77" t="n">
        <v>31</v>
      </c>
      <c r="G26" s="86" t="n">
        <v>140</v>
      </c>
      <c r="H26" s="75"/>
      <c r="I26" s="86" t="n">
        <v>23</v>
      </c>
      <c r="J26" s="87" t="n">
        <v>26</v>
      </c>
      <c r="K26" s="76"/>
      <c r="L26" s="83" t="n">
        <v>165</v>
      </c>
      <c r="M26" s="83" t="n">
        <v>169</v>
      </c>
      <c r="N26" s="83" t="n">
        <v>28</v>
      </c>
      <c r="O26" s="92" t="n">
        <v>31</v>
      </c>
    </row>
    <row r="27" customFormat="false" ht="15.75" hidden="false" customHeight="false" outlineLevel="0" collapsed="false">
      <c r="B27" s="77" t="n">
        <v>180</v>
      </c>
      <c r="C27" s="77" t="n">
        <v>184</v>
      </c>
      <c r="D27" s="77" t="n">
        <v>29</v>
      </c>
      <c r="E27" s="77" t="n">
        <v>32</v>
      </c>
      <c r="G27" s="86" t="n">
        <v>145</v>
      </c>
      <c r="H27" s="75"/>
      <c r="I27" s="86" t="n">
        <v>24</v>
      </c>
      <c r="J27" s="87" t="n">
        <v>27</v>
      </c>
      <c r="K27" s="76"/>
      <c r="L27" s="83" t="n">
        <v>170</v>
      </c>
      <c r="M27" s="83" t="n">
        <v>174</v>
      </c>
      <c r="N27" s="83" t="n">
        <v>29</v>
      </c>
      <c r="O27" s="83" t="n">
        <v>32</v>
      </c>
    </row>
    <row r="28" customFormat="false" ht="15.75" hidden="false" customHeight="false" outlineLevel="0" collapsed="false">
      <c r="B28" s="77" t="n">
        <v>185</v>
      </c>
      <c r="C28" s="77" t="n">
        <v>189</v>
      </c>
      <c r="D28" s="77" t="n">
        <v>30</v>
      </c>
      <c r="E28" s="77" t="n">
        <v>33</v>
      </c>
      <c r="G28" s="86" t="n">
        <v>150</v>
      </c>
      <c r="H28" s="75"/>
      <c r="I28" s="86" t="n">
        <v>25</v>
      </c>
      <c r="J28" s="87" t="n">
        <v>28</v>
      </c>
      <c r="K28" s="76"/>
      <c r="L28" s="83" t="n">
        <v>175</v>
      </c>
      <c r="M28" s="83" t="n">
        <v>179</v>
      </c>
      <c r="N28" s="83" t="n">
        <v>30</v>
      </c>
      <c r="O28" s="83" t="n">
        <v>33</v>
      </c>
    </row>
    <row r="29" customFormat="false" ht="15.75" hidden="false" customHeight="false" outlineLevel="0" collapsed="false">
      <c r="B29" s="77" t="n">
        <v>190</v>
      </c>
      <c r="C29" s="77" t="n">
        <v>194</v>
      </c>
      <c r="D29" s="77" t="n">
        <v>31</v>
      </c>
      <c r="E29" s="77" t="n">
        <v>34</v>
      </c>
      <c r="G29" s="86" t="n">
        <v>155</v>
      </c>
      <c r="H29" s="75"/>
      <c r="I29" s="86" t="n">
        <v>26</v>
      </c>
      <c r="J29" s="87" t="n">
        <v>29</v>
      </c>
      <c r="K29" s="76"/>
      <c r="L29" s="83" t="n">
        <v>180</v>
      </c>
      <c r="M29" s="83" t="n">
        <v>184</v>
      </c>
      <c r="N29" s="83" t="n">
        <v>31</v>
      </c>
      <c r="O29" s="83" t="n">
        <v>34</v>
      </c>
    </row>
    <row r="30" customFormat="false" ht="15.75" hidden="false" customHeight="false" outlineLevel="0" collapsed="false">
      <c r="B30" s="77" t="n">
        <v>195</v>
      </c>
      <c r="C30" s="77" t="n">
        <v>199</v>
      </c>
      <c r="D30" s="77" t="n">
        <v>32</v>
      </c>
      <c r="E30" s="77" t="n">
        <v>35</v>
      </c>
      <c r="G30" s="86" t="n">
        <v>160</v>
      </c>
      <c r="H30" s="75"/>
      <c r="I30" s="86" t="n">
        <v>27</v>
      </c>
      <c r="J30" s="87" t="n">
        <v>30</v>
      </c>
      <c r="K30" s="76"/>
      <c r="L30" s="83" t="n">
        <v>185</v>
      </c>
      <c r="M30" s="83" t="n">
        <v>189</v>
      </c>
      <c r="N30" s="83" t="n">
        <v>32</v>
      </c>
      <c r="O30" s="83" t="n">
        <v>35</v>
      </c>
    </row>
    <row r="31" customFormat="false" ht="15.75" hidden="false" customHeight="false" outlineLevel="0" collapsed="false">
      <c r="B31" s="77" t="n">
        <v>200</v>
      </c>
      <c r="C31" s="77" t="n">
        <v>204</v>
      </c>
      <c r="D31" s="77" t="n">
        <v>33</v>
      </c>
      <c r="E31" s="77" t="n">
        <v>35</v>
      </c>
      <c r="G31" s="86" t="n">
        <v>165</v>
      </c>
      <c r="H31" s="75"/>
      <c r="I31" s="86" t="n">
        <v>28</v>
      </c>
      <c r="J31" s="87" t="n">
        <v>31</v>
      </c>
      <c r="K31" s="76"/>
      <c r="L31" s="83" t="n">
        <v>190</v>
      </c>
      <c r="M31" s="83" t="n">
        <v>194</v>
      </c>
      <c r="N31" s="83" t="n">
        <v>33</v>
      </c>
      <c r="O31" s="83" t="n">
        <v>36</v>
      </c>
    </row>
    <row r="32" customFormat="false" ht="15.75" hidden="false" customHeight="false" outlineLevel="0" collapsed="false">
      <c r="B32" s="77" t="n">
        <v>205</v>
      </c>
      <c r="C32" s="77" t="n">
        <v>209</v>
      </c>
      <c r="D32" s="77" t="n">
        <v>34</v>
      </c>
      <c r="E32" s="77" t="n">
        <v>35</v>
      </c>
      <c r="G32" s="86" t="n">
        <v>170</v>
      </c>
      <c r="H32" s="75"/>
      <c r="I32" s="86" t="n">
        <v>29</v>
      </c>
      <c r="J32" s="87" t="n">
        <v>32</v>
      </c>
      <c r="K32" s="76"/>
      <c r="L32" s="83" t="n">
        <v>195</v>
      </c>
      <c r="M32" s="83" t="n">
        <v>199</v>
      </c>
      <c r="N32" s="83" t="n">
        <v>34</v>
      </c>
      <c r="O32" s="83" t="n">
        <v>37</v>
      </c>
    </row>
    <row r="33" customFormat="false" ht="15.75" hidden="false" customHeight="false" outlineLevel="0" collapsed="false">
      <c r="B33" s="77" t="n">
        <v>210</v>
      </c>
      <c r="C33" s="77" t="n">
        <v>214</v>
      </c>
      <c r="D33" s="77" t="n">
        <v>35</v>
      </c>
      <c r="E33" s="77" t="n">
        <v>35</v>
      </c>
      <c r="G33" s="86" t="n">
        <v>175</v>
      </c>
      <c r="H33" s="75"/>
      <c r="I33" s="86" t="n">
        <v>30</v>
      </c>
      <c r="J33" s="87" t="n">
        <v>33</v>
      </c>
      <c r="K33" s="76"/>
      <c r="L33" s="83" t="n">
        <v>200</v>
      </c>
      <c r="M33" s="83" t="n">
        <v>204</v>
      </c>
      <c r="N33" s="83" t="n">
        <v>35</v>
      </c>
      <c r="O33" s="83" t="n">
        <v>37</v>
      </c>
    </row>
    <row r="34" customFormat="false" ht="15.75" hidden="false" customHeight="false" outlineLevel="0" collapsed="false">
      <c r="B34" s="77" t="n">
        <v>215</v>
      </c>
      <c r="C34" s="77" t="n">
        <v>215</v>
      </c>
      <c r="D34" s="77" t="n">
        <v>35</v>
      </c>
      <c r="E34" s="77" t="n">
        <v>35</v>
      </c>
      <c r="G34" s="86" t="n">
        <v>180</v>
      </c>
      <c r="H34" s="75"/>
      <c r="I34" s="86" t="n">
        <v>31</v>
      </c>
      <c r="J34" s="87" t="n">
        <v>34</v>
      </c>
      <c r="K34" s="76"/>
      <c r="L34" s="83" t="n">
        <v>205</v>
      </c>
      <c r="M34" s="83" t="n">
        <v>209</v>
      </c>
      <c r="N34" s="83" t="n">
        <v>36</v>
      </c>
      <c r="O34" s="83" t="n">
        <v>37</v>
      </c>
    </row>
    <row r="35" customFormat="false" ht="15.75" hidden="false" customHeight="false" outlineLevel="0" collapsed="false">
      <c r="G35" s="86" t="n">
        <v>185</v>
      </c>
      <c r="H35" s="75"/>
      <c r="I35" s="86" t="n">
        <v>32</v>
      </c>
      <c r="J35" s="87" t="n">
        <v>35</v>
      </c>
      <c r="K35" s="76"/>
      <c r="L35" s="83" t="n">
        <v>210</v>
      </c>
      <c r="M35" s="83" t="n">
        <v>225</v>
      </c>
      <c r="N35" s="83" t="n">
        <v>37</v>
      </c>
      <c r="O35" s="83" t="n">
        <v>37</v>
      </c>
    </row>
    <row r="36" customFormat="false" ht="15.75" hidden="false" customHeight="false" outlineLevel="0" collapsed="false">
      <c r="G36" s="86" t="n">
        <v>190</v>
      </c>
      <c r="H36" s="75"/>
      <c r="I36" s="86" t="n">
        <v>33</v>
      </c>
      <c r="J36" s="87" t="n">
        <v>36</v>
      </c>
      <c r="K36" s="76"/>
    </row>
    <row r="37" customFormat="false" ht="15.75" hidden="false" customHeight="false" outlineLevel="0" collapsed="false">
      <c r="G37" s="86" t="n">
        <v>195</v>
      </c>
      <c r="H37" s="75"/>
      <c r="I37" s="86" t="n">
        <v>34</v>
      </c>
      <c r="J37" s="87" t="n">
        <v>37</v>
      </c>
      <c r="K37" s="76"/>
      <c r="L37" s="93"/>
      <c r="M37" s="93"/>
      <c r="N37" s="93"/>
      <c r="O37" s="93"/>
    </row>
    <row r="38" customFormat="false" ht="15.75" hidden="false" customHeight="false" outlineLevel="0" collapsed="false">
      <c r="G38" s="86" t="n">
        <v>200</v>
      </c>
      <c r="H38" s="75"/>
      <c r="I38" s="86" t="n">
        <v>35</v>
      </c>
      <c r="J38" s="87" t="n">
        <v>37</v>
      </c>
      <c r="K38" s="76"/>
      <c r="L38" s="93"/>
      <c r="M38" s="93"/>
      <c r="N38" s="93"/>
      <c r="O38" s="93"/>
    </row>
    <row r="39" customFormat="false" ht="15.75" hidden="false" customHeight="false" outlineLevel="0" collapsed="false">
      <c r="G39" s="86" t="n">
        <v>205</v>
      </c>
      <c r="H39" s="75"/>
      <c r="I39" s="86" t="n">
        <v>36</v>
      </c>
      <c r="J39" s="87" t="n">
        <v>37</v>
      </c>
      <c r="K39" s="76"/>
      <c r="L39" s="76"/>
      <c r="M39" s="76"/>
      <c r="N39" s="76"/>
      <c r="O39" s="76"/>
    </row>
    <row r="40" customFormat="false" ht="15.75" hidden="false" customHeight="false" outlineLevel="0" collapsed="false">
      <c r="G40" s="86" t="n">
        <v>210</v>
      </c>
      <c r="H40" s="75"/>
      <c r="I40" s="86" t="n">
        <v>37</v>
      </c>
      <c r="J40" s="87" t="n">
        <v>37</v>
      </c>
      <c r="K40" s="76"/>
      <c r="L40" s="76"/>
      <c r="M40" s="76"/>
      <c r="N40" s="76"/>
      <c r="O40" s="76"/>
    </row>
    <row r="41" customFormat="false" ht="15.75" hidden="false" customHeight="false" outlineLevel="0" collapsed="false">
      <c r="G41" s="86" t="n">
        <v>215</v>
      </c>
      <c r="H41" s="75"/>
      <c r="I41" s="86" t="n">
        <v>37</v>
      </c>
      <c r="J41" s="87" t="n">
        <v>37</v>
      </c>
      <c r="K41" s="76"/>
      <c r="L41" s="76"/>
      <c r="M41" s="76"/>
      <c r="N41" s="76"/>
      <c r="O41" s="76"/>
    </row>
    <row r="42" customFormat="false" ht="15.75" hidden="false" customHeight="false" outlineLevel="0" collapsed="false">
      <c r="G42" s="86" t="n">
        <v>220</v>
      </c>
      <c r="H42" s="75"/>
      <c r="I42" s="86" t="n">
        <v>37</v>
      </c>
      <c r="J42" s="87" t="n">
        <v>37</v>
      </c>
      <c r="K42" s="76"/>
      <c r="L42" s="76"/>
      <c r="M42" s="76"/>
      <c r="N42" s="76"/>
      <c r="O42" s="76"/>
    </row>
    <row r="43" customFormat="false" ht="15.75" hidden="false" customHeight="false" outlineLevel="0" collapsed="false">
      <c r="G43" s="86" t="n">
        <v>225</v>
      </c>
      <c r="H43" s="75"/>
      <c r="I43" s="86" t="n">
        <v>37</v>
      </c>
      <c r="J43" s="87" t="n">
        <v>37</v>
      </c>
      <c r="K43" s="76"/>
      <c r="L43" s="76"/>
      <c r="M43" s="76"/>
      <c r="N43" s="76"/>
      <c r="O43" s="76"/>
    </row>
    <row r="47" customFormat="false" ht="15.75" hidden="false" customHeight="false" outlineLevel="0" collapsed="false">
      <c r="A47" s="71" t="s">
        <v>90</v>
      </c>
      <c r="B47" s="72" t="s">
        <v>68</v>
      </c>
      <c r="C47" s="72"/>
      <c r="D47" s="72"/>
      <c r="E47" s="72"/>
      <c r="F47" s="72"/>
      <c r="G47" s="72" t="s">
        <v>69</v>
      </c>
      <c r="H47" s="72"/>
      <c r="I47" s="72"/>
      <c r="J47" s="72"/>
    </row>
    <row r="48" customFormat="false" ht="63" hidden="false" customHeight="false" outlineLevel="0" collapsed="false">
      <c r="B48" s="94" t="s">
        <v>91</v>
      </c>
      <c r="C48" s="94" t="s">
        <v>92</v>
      </c>
      <c r="D48" s="94" t="s">
        <v>93</v>
      </c>
      <c r="E48" s="94" t="s">
        <v>94</v>
      </c>
      <c r="G48" s="94" t="s">
        <v>91</v>
      </c>
      <c r="H48" s="94" t="s">
        <v>92</v>
      </c>
      <c r="I48" s="94" t="s">
        <v>93</v>
      </c>
      <c r="J48" s="94" t="s">
        <v>94</v>
      </c>
    </row>
    <row r="49" customFormat="false" ht="15.75" hidden="false" customHeight="false" outlineLevel="0" collapsed="false">
      <c r="B49" s="0" t="n">
        <v>0</v>
      </c>
      <c r="C49" s="0" t="n">
        <v>1400</v>
      </c>
      <c r="D49" s="0" t="n">
        <v>15</v>
      </c>
      <c r="E49" s="0" t="n">
        <v>18</v>
      </c>
      <c r="G49" s="0" t="n">
        <v>0</v>
      </c>
      <c r="H49" s="0" t="n">
        <v>1400</v>
      </c>
      <c r="I49" s="0" t="n">
        <v>15</v>
      </c>
      <c r="J49" s="0" t="n">
        <v>18</v>
      </c>
    </row>
    <row r="50" customFormat="false" ht="15.75" hidden="false" customHeight="false" outlineLevel="0" collapsed="false">
      <c r="B50" s="0" t="n">
        <v>1401</v>
      </c>
      <c r="C50" s="0" t="n">
        <v>2000</v>
      </c>
      <c r="D50" s="0" t="n">
        <v>25</v>
      </c>
      <c r="E50" s="0" t="n">
        <v>28</v>
      </c>
      <c r="G50" s="0" t="n">
        <v>1401</v>
      </c>
      <c r="H50" s="0" t="n">
        <v>2000</v>
      </c>
      <c r="I50" s="0" t="n">
        <v>25</v>
      </c>
      <c r="J50" s="0" t="n">
        <v>28</v>
      </c>
    </row>
    <row r="51" customFormat="false" ht="15.75" hidden="false" customHeight="false" outlineLevel="0" collapsed="false">
      <c r="B51" s="0" t="n">
        <v>2001</v>
      </c>
      <c r="C51" s="0" t="n">
        <v>9999</v>
      </c>
      <c r="D51" s="0" t="n">
        <v>35</v>
      </c>
      <c r="E51" s="0" t="n">
        <v>35</v>
      </c>
      <c r="G51" s="0" t="n">
        <v>2001</v>
      </c>
      <c r="H51" s="0" t="n">
        <v>9999</v>
      </c>
      <c r="I51" s="73" t="n">
        <v>37</v>
      </c>
      <c r="J51" s="73" t="n">
        <v>37</v>
      </c>
    </row>
    <row r="54" customFormat="false" ht="15.75" hidden="false" customHeight="false" outlineLevel="0" collapsed="false">
      <c r="A54" s="71" t="s">
        <v>95</v>
      </c>
      <c r="B54" s="72" t="s">
        <v>68</v>
      </c>
      <c r="C54" s="72"/>
      <c r="D54" s="72"/>
      <c r="E54" s="72"/>
      <c r="F54" s="72"/>
      <c r="G54" s="72" t="s">
        <v>69</v>
      </c>
      <c r="H54" s="73" t="s">
        <v>96</v>
      </c>
      <c r="I54" s="72"/>
      <c r="J54" s="72"/>
    </row>
    <row r="55" customFormat="false" ht="63" hidden="false" customHeight="false" outlineLevel="0" collapsed="false">
      <c r="B55" s="94" t="s">
        <v>91</v>
      </c>
      <c r="C55" s="94" t="s">
        <v>92</v>
      </c>
      <c r="D55" s="0" t="s">
        <v>97</v>
      </c>
      <c r="G55" s="94" t="s">
        <v>91</v>
      </c>
      <c r="H55" s="94" t="s">
        <v>92</v>
      </c>
    </row>
    <row r="56" customFormat="false" ht="15.75" hidden="false" customHeight="false" outlineLevel="0" collapsed="false">
      <c r="B56" s="0" t="n">
        <v>0</v>
      </c>
      <c r="C56" s="0" t="n">
        <v>1400</v>
      </c>
      <c r="D56" s="0" t="n">
        <v>15</v>
      </c>
      <c r="G56" s="0" t="n">
        <v>0</v>
      </c>
      <c r="H56" s="0" t="n">
        <v>1400</v>
      </c>
      <c r="I56" s="0" t="n">
        <v>15</v>
      </c>
    </row>
    <row r="57" customFormat="false" ht="15.75" hidden="false" customHeight="false" outlineLevel="0" collapsed="false">
      <c r="B57" s="0" t="n">
        <v>1401</v>
      </c>
      <c r="C57" s="0" t="n">
        <v>2000</v>
      </c>
      <c r="D57" s="0" t="n">
        <v>22</v>
      </c>
      <c r="G57" s="0" t="n">
        <v>1401</v>
      </c>
      <c r="H57" s="0" t="n">
        <v>2000</v>
      </c>
      <c r="I57" s="0" t="n">
        <v>22</v>
      </c>
    </row>
    <row r="58" customFormat="false" ht="15.75" hidden="false" customHeight="false" outlineLevel="0" collapsed="false">
      <c r="B58" s="0" t="n">
        <v>2001</v>
      </c>
      <c r="C58" s="0" t="n">
        <v>9999</v>
      </c>
      <c r="D58" s="0" t="n">
        <v>32</v>
      </c>
      <c r="G58" s="0" t="n">
        <v>2001</v>
      </c>
      <c r="H58" s="0" t="n">
        <v>9999</v>
      </c>
      <c r="I58" s="0" t="n">
        <v>32</v>
      </c>
    </row>
    <row r="60" customFormat="false" ht="15.75" hidden="false" customHeight="false" outlineLevel="0" collapsed="false">
      <c r="A60" s="95" t="s">
        <v>98</v>
      </c>
      <c r="B60" s="96" t="s">
        <v>68</v>
      </c>
      <c r="C60" s="96"/>
      <c r="D60" s="96"/>
      <c r="E60" s="96"/>
      <c r="F60" s="96"/>
      <c r="G60" s="96" t="s">
        <v>69</v>
      </c>
      <c r="H60" s="96"/>
      <c r="I60" s="96"/>
      <c r="J60" s="96"/>
    </row>
    <row r="61" customFormat="false" ht="15.75" hidden="false" customHeight="false" outlineLevel="0" collapsed="false">
      <c r="B61" s="0" t="s">
        <v>99</v>
      </c>
      <c r="F61" s="97"/>
      <c r="G61" s="97"/>
      <c r="H61" s="97"/>
      <c r="I61" s="97"/>
    </row>
    <row r="62" customFormat="false" ht="15.75" hidden="false" customHeight="false" outlineLevel="0" collapsed="false">
      <c r="B62" s="0" t="n">
        <v>0</v>
      </c>
      <c r="F62" s="98"/>
      <c r="G62" s="98" t="n">
        <v>5</v>
      </c>
      <c r="H62" s="98"/>
      <c r="I62" s="9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2014-05-30T09:15:36Z</dcterms:created>
  <dc:creator>Gail Ramsay</dc:creator>
  <dc:language>en-GB</dc:language>
  <cp:lastModifiedBy>Vinod, Ganesh</cp:lastModifiedBy>
  <dcterms:modified xsi:type="dcterms:W3CDTF">2014-12-29T15:18:28Z</dcterms:modified>
  <cp:revision>0</cp:revision>
</cp:coreProperties>
</file>