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kr\OneDrive\Documents\python_projects\rider solver\ride_solver\"/>
    </mc:Choice>
  </mc:AlternateContent>
  <xr:revisionPtr revIDLastSave="0" documentId="13_ncr:1_{2C0C2832-A2EF-4397-BF67-7EF83F0A7921}" xr6:coauthVersionLast="45" xr6:coauthVersionMax="45" xr10:uidLastSave="{00000000-0000-0000-0000-000000000000}"/>
  <bookViews>
    <workbookView xWindow="-98" yWindow="-98" windowWidth="22695" windowHeight="14746" xr2:uid="{D30F47EA-90C8-427E-9981-7FBDEA5670DF}"/>
  </bookViews>
  <sheets>
    <sheet name="Sheet1" sheetId="1" r:id="rId1"/>
    <sheet name="plots" sheetId="7" r:id="rId2"/>
  </sheets>
  <definedNames>
    <definedName name="g">Sheet1!$C$2</definedName>
    <definedName name="mass">Sheet1!$C$1</definedName>
    <definedName name="solver_adj" localSheetId="0" hidden="1">Sheet1!$E$4:$E$35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Sheet1!$E$4:$E$35</definedName>
    <definedName name="solver_lhs2" localSheetId="0" hidden="1">Sheet1!$K$5:$K$35</definedName>
    <definedName name="solver_lhs3" localSheetId="0" hidden="1">Sheet1!$M$4:$M$35</definedName>
    <definedName name="solver_lhs4" localSheetId="0" hidden="1">Sheet1!$O$4:$O$35</definedName>
    <definedName name="solver_lhs5" localSheetId="0" hidden="1">Sheet1!$P$35</definedName>
    <definedName name="solver_mip" localSheetId="0" hidden="1">2147483647</definedName>
    <definedName name="solver_mni" localSheetId="0" hidden="1">10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Sheet1!$S$20</definedName>
    <definedName name="solver_pre" localSheetId="0" hidden="1">0.001</definedName>
    <definedName name="solver_rbv" localSheetId="0" hidden="1">2</definedName>
    <definedName name="solver_rel1" localSheetId="0" hidden="1">3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hs1" localSheetId="0" hidden="1">Sheet1!$N$4:$N$35</definedName>
    <definedName name="solver_rhs2" localSheetId="0" hidden="1">1</definedName>
    <definedName name="solver_rhs3" localSheetId="0" hidden="1">Sheet1!$I$4:$I$35</definedName>
    <definedName name="solver_rhs4" localSheetId="0" hidden="1">500</definedName>
    <definedName name="solver_rhs5" localSheetId="0" hidden="1">1000</definedName>
    <definedName name="solver_rlx" localSheetId="0" hidden="1">2</definedName>
    <definedName name="solver_rsd" localSheetId="0" hidden="1">10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0.1</definedName>
    <definedName name="solver_typ" localSheetId="0" hidden="1">1</definedName>
    <definedName name="solver_val" localSheetId="0" hidden="1">100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4" i="1" l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P4" i="1"/>
  <c r="M66" i="7"/>
  <c r="M65" i="7"/>
  <c r="M64" i="7"/>
  <c r="M63" i="7"/>
  <c r="M62" i="7"/>
  <c r="M61" i="7"/>
  <c r="M60" i="7"/>
  <c r="M59" i="7"/>
  <c r="M58" i="7"/>
  <c r="M57" i="7"/>
  <c r="M56" i="7"/>
  <c r="M55" i="7"/>
  <c r="M54" i="7"/>
  <c r="M53" i="7"/>
  <c r="M52" i="7"/>
  <c r="M51" i="7"/>
  <c r="M50" i="7"/>
  <c r="M49" i="7"/>
  <c r="M48" i="7"/>
  <c r="M47" i="7"/>
  <c r="M46" i="7"/>
  <c r="M45" i="7"/>
  <c r="M44" i="7"/>
  <c r="M43" i="7"/>
  <c r="M42" i="7"/>
  <c r="M41" i="7"/>
  <c r="M40" i="7"/>
  <c r="M39" i="7"/>
  <c r="M38" i="7"/>
  <c r="M37" i="7"/>
  <c r="M36" i="7"/>
  <c r="M35" i="7"/>
  <c r="M32" i="7"/>
  <c r="M31" i="7"/>
  <c r="M30" i="7"/>
  <c r="M29" i="7"/>
  <c r="M28" i="7"/>
  <c r="M27" i="7"/>
  <c r="M26" i="7"/>
  <c r="M25" i="7"/>
  <c r="M24" i="7"/>
  <c r="M23" i="7"/>
  <c r="M22" i="7"/>
  <c r="M21" i="7"/>
  <c r="M20" i="7"/>
  <c r="M19" i="7"/>
  <c r="M18" i="7"/>
  <c r="M17" i="7"/>
  <c r="M16" i="7"/>
  <c r="M15" i="7"/>
  <c r="M14" i="7"/>
  <c r="M13" i="7"/>
  <c r="M12" i="7"/>
  <c r="M11" i="7"/>
  <c r="M10" i="7"/>
  <c r="M9" i="7"/>
  <c r="M8" i="7"/>
  <c r="M7" i="7"/>
  <c r="M6" i="7"/>
  <c r="M5" i="7"/>
  <c r="M4" i="7"/>
  <c r="A4" i="7"/>
  <c r="A5" i="7" s="1"/>
  <c r="M3" i="7"/>
  <c r="C3" i="7"/>
  <c r="B3" i="7"/>
  <c r="M2" i="7"/>
  <c r="M1" i="7"/>
  <c r="B4" i="7" l="1"/>
  <c r="C4" i="7"/>
  <c r="B5" i="7"/>
  <c r="C5" i="7"/>
  <c r="A6" i="7"/>
  <c r="I6" i="1"/>
  <c r="N6" i="1" s="1"/>
  <c r="B6" i="7" l="1"/>
  <c r="A7" i="7"/>
  <c r="C6" i="7"/>
  <c r="I4" i="1"/>
  <c r="N4" i="1" s="1"/>
  <c r="I5" i="1"/>
  <c r="N5" i="1" s="1"/>
  <c r="I7" i="1"/>
  <c r="N7" i="1" s="1"/>
  <c r="I9" i="1"/>
  <c r="N9" i="1" s="1"/>
  <c r="I10" i="1"/>
  <c r="N10" i="1" s="1"/>
  <c r="I11" i="1"/>
  <c r="N11" i="1" s="1"/>
  <c r="I12" i="1"/>
  <c r="N12" i="1" s="1"/>
  <c r="I13" i="1"/>
  <c r="N13" i="1" s="1"/>
  <c r="I14" i="1"/>
  <c r="N14" i="1" s="1"/>
  <c r="I15" i="1"/>
  <c r="N15" i="1" s="1"/>
  <c r="I16" i="1"/>
  <c r="N16" i="1" s="1"/>
  <c r="I17" i="1"/>
  <c r="N17" i="1" s="1"/>
  <c r="I18" i="1"/>
  <c r="N18" i="1" s="1"/>
  <c r="I19" i="1"/>
  <c r="N19" i="1" s="1"/>
  <c r="I20" i="1"/>
  <c r="N20" i="1" s="1"/>
  <c r="I21" i="1"/>
  <c r="N21" i="1" s="1"/>
  <c r="I22" i="1"/>
  <c r="N22" i="1" s="1"/>
  <c r="I23" i="1"/>
  <c r="N23" i="1" s="1"/>
  <c r="I24" i="1"/>
  <c r="N24" i="1" s="1"/>
  <c r="I25" i="1"/>
  <c r="N25" i="1" s="1"/>
  <c r="I26" i="1"/>
  <c r="N26" i="1" s="1"/>
  <c r="I27" i="1"/>
  <c r="N27" i="1" s="1"/>
  <c r="I28" i="1"/>
  <c r="N28" i="1" s="1"/>
  <c r="I29" i="1"/>
  <c r="N29" i="1" s="1"/>
  <c r="I30" i="1"/>
  <c r="N30" i="1" s="1"/>
  <c r="I31" i="1"/>
  <c r="N31" i="1" s="1"/>
  <c r="I32" i="1"/>
  <c r="N32" i="1" s="1"/>
  <c r="I33" i="1"/>
  <c r="N33" i="1" s="1"/>
  <c r="I34" i="1"/>
  <c r="N34" i="1" s="1"/>
  <c r="I35" i="1"/>
  <c r="N35" i="1" s="1"/>
  <c r="I8" i="1"/>
  <c r="N8" i="1" s="1"/>
  <c r="D34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5" i="1"/>
  <c r="B7" i="7" l="1"/>
  <c r="C7" i="7"/>
  <c r="A8" i="7"/>
  <c r="B8" i="7" l="1"/>
  <c r="A9" i="7"/>
  <c r="C8" i="7"/>
  <c r="L4" i="1"/>
  <c r="M4" i="1" s="1"/>
  <c r="D5" i="1"/>
  <c r="D4" i="1"/>
  <c r="B9" i="7" l="1"/>
  <c r="C9" i="7"/>
  <c r="A10" i="7"/>
  <c r="F4" i="1"/>
  <c r="K5" i="1" s="1"/>
  <c r="O5" i="1" l="1"/>
  <c r="P5" i="1" s="1"/>
  <c r="B10" i="7"/>
  <c r="A11" i="7"/>
  <c r="C10" i="7"/>
  <c r="F5" i="1"/>
  <c r="K6" i="1" s="1"/>
  <c r="L5" i="1"/>
  <c r="M5" i="1" s="1"/>
  <c r="F6" i="1" l="1"/>
  <c r="K7" i="1" s="1"/>
  <c r="O6" i="1"/>
  <c r="P6" i="1" s="1"/>
  <c r="B11" i="7"/>
  <c r="C11" i="7"/>
  <c r="A12" i="7"/>
  <c r="L6" i="1"/>
  <c r="F7" i="1" l="1"/>
  <c r="K8" i="1" s="1"/>
  <c r="O7" i="1"/>
  <c r="P7" i="1" s="1"/>
  <c r="B12" i="7"/>
  <c r="A13" i="7"/>
  <c r="C12" i="7"/>
  <c r="L7" i="1"/>
  <c r="M7" i="1" s="1"/>
  <c r="M6" i="1"/>
  <c r="F8" i="1" l="1"/>
  <c r="K9" i="1" s="1"/>
  <c r="O8" i="1"/>
  <c r="P8" i="1" s="1"/>
  <c r="B13" i="7"/>
  <c r="C13" i="7"/>
  <c r="A14" i="7"/>
  <c r="L8" i="1"/>
  <c r="M8" i="1" s="1"/>
  <c r="F9" i="1" l="1"/>
  <c r="K10" i="1" s="1"/>
  <c r="O9" i="1"/>
  <c r="P9" i="1" s="1"/>
  <c r="B14" i="7"/>
  <c r="A15" i="7"/>
  <c r="C14" i="7"/>
  <c r="L9" i="1"/>
  <c r="M9" i="1" s="1"/>
  <c r="F10" i="1" l="1"/>
  <c r="K11" i="1" s="1"/>
  <c r="O10" i="1"/>
  <c r="P10" i="1" s="1"/>
  <c r="B15" i="7"/>
  <c r="C15" i="7"/>
  <c r="A16" i="7"/>
  <c r="L10" i="1"/>
  <c r="M10" i="1" s="1"/>
  <c r="F11" i="1" l="1"/>
  <c r="K12" i="1" s="1"/>
  <c r="O11" i="1"/>
  <c r="P11" i="1" s="1"/>
  <c r="B16" i="7"/>
  <c r="A17" i="7"/>
  <c r="C16" i="7"/>
  <c r="L11" i="1"/>
  <c r="M11" i="1" s="1"/>
  <c r="F12" i="1" l="1"/>
  <c r="K13" i="1" s="1"/>
  <c r="O12" i="1"/>
  <c r="P12" i="1" s="1"/>
  <c r="B17" i="7"/>
  <c r="C17" i="7"/>
  <c r="A18" i="7"/>
  <c r="L12" i="1"/>
  <c r="M12" i="1" s="1"/>
  <c r="F13" i="1" l="1"/>
  <c r="K14" i="1" s="1"/>
  <c r="O13" i="1"/>
  <c r="P13" i="1" s="1"/>
  <c r="B18" i="7"/>
  <c r="A19" i="7"/>
  <c r="C18" i="7"/>
  <c r="L13" i="1"/>
  <c r="M13" i="1" s="1"/>
  <c r="F14" i="1" l="1"/>
  <c r="K15" i="1" s="1"/>
  <c r="O14" i="1"/>
  <c r="P14" i="1" s="1"/>
  <c r="B19" i="7"/>
  <c r="C19" i="7"/>
  <c r="A20" i="7"/>
  <c r="L14" i="1"/>
  <c r="M14" i="1" s="1"/>
  <c r="F15" i="1" l="1"/>
  <c r="K16" i="1" s="1"/>
  <c r="O15" i="1"/>
  <c r="P15" i="1" s="1"/>
  <c r="B20" i="7"/>
  <c r="A21" i="7"/>
  <c r="C20" i="7"/>
  <c r="L15" i="1"/>
  <c r="M15" i="1" s="1"/>
  <c r="F16" i="1" l="1"/>
  <c r="K17" i="1" s="1"/>
  <c r="O16" i="1"/>
  <c r="P16" i="1" s="1"/>
  <c r="B21" i="7"/>
  <c r="C21" i="7"/>
  <c r="A22" i="7"/>
  <c r="L16" i="1"/>
  <c r="M16" i="1" s="1"/>
  <c r="F17" i="1" l="1"/>
  <c r="K18" i="1" s="1"/>
  <c r="O17" i="1"/>
  <c r="P17" i="1" s="1"/>
  <c r="B22" i="7"/>
  <c r="A23" i="7"/>
  <c r="C22" i="7"/>
  <c r="L17" i="1"/>
  <c r="M17" i="1" s="1"/>
  <c r="F18" i="1" l="1"/>
  <c r="K19" i="1" s="1"/>
  <c r="O18" i="1"/>
  <c r="P18" i="1" s="1"/>
  <c r="B23" i="7"/>
  <c r="C23" i="7"/>
  <c r="A24" i="7"/>
  <c r="L18" i="1"/>
  <c r="F19" i="1" l="1"/>
  <c r="K20" i="1" s="1"/>
  <c r="O19" i="1"/>
  <c r="P19" i="1" s="1"/>
  <c r="B24" i="7"/>
  <c r="A25" i="7"/>
  <c r="C24" i="7"/>
  <c r="L19" i="1"/>
  <c r="M19" i="1" s="1"/>
  <c r="M18" i="1"/>
  <c r="F20" i="1" l="1"/>
  <c r="K21" i="1" s="1"/>
  <c r="F21" i="1" s="1"/>
  <c r="O20" i="1"/>
  <c r="P20" i="1" s="1"/>
  <c r="B25" i="7"/>
  <c r="C25" i="7"/>
  <c r="A26" i="7"/>
  <c r="L20" i="1"/>
  <c r="M20" i="1" s="1"/>
  <c r="K22" i="1" l="1"/>
  <c r="F22" i="1" s="1"/>
  <c r="K23" i="1" s="1"/>
  <c r="O21" i="1"/>
  <c r="P21" i="1" s="1"/>
  <c r="B26" i="7"/>
  <c r="A27" i="7"/>
  <c r="C26" i="7"/>
  <c r="L21" i="1"/>
  <c r="M21" i="1" s="1"/>
  <c r="O22" i="1" l="1"/>
  <c r="P22" i="1" s="1"/>
  <c r="B27" i="7"/>
  <c r="C27" i="7"/>
  <c r="A28" i="7"/>
  <c r="L22" i="1"/>
  <c r="M22" i="1" s="1"/>
  <c r="F23" i="1" l="1"/>
  <c r="K24" i="1" s="1"/>
  <c r="O23" i="1"/>
  <c r="P23" i="1" s="1"/>
  <c r="B28" i="7"/>
  <c r="A29" i="7"/>
  <c r="C28" i="7"/>
  <c r="L23" i="1"/>
  <c r="M23" i="1" s="1"/>
  <c r="F24" i="1" l="1"/>
  <c r="K25" i="1" s="1"/>
  <c r="O24" i="1"/>
  <c r="P24" i="1" s="1"/>
  <c r="B29" i="7"/>
  <c r="C29" i="7"/>
  <c r="A30" i="7"/>
  <c r="L24" i="1"/>
  <c r="M24" i="1" s="1"/>
  <c r="F25" i="1" l="1"/>
  <c r="K26" i="1" s="1"/>
  <c r="O25" i="1"/>
  <c r="P25" i="1" s="1"/>
  <c r="B30" i="7"/>
  <c r="A31" i="7"/>
  <c r="C30" i="7"/>
  <c r="L25" i="1"/>
  <c r="M25" i="1" s="1"/>
  <c r="F26" i="1" l="1"/>
  <c r="K27" i="1" s="1"/>
  <c r="O26" i="1"/>
  <c r="P26" i="1" s="1"/>
  <c r="B31" i="7"/>
  <c r="C31" i="7"/>
  <c r="A32" i="7"/>
  <c r="L26" i="1"/>
  <c r="M26" i="1" s="1"/>
  <c r="F27" i="1" l="1"/>
  <c r="K28" i="1" s="1"/>
  <c r="O27" i="1"/>
  <c r="P27" i="1" s="1"/>
  <c r="B32" i="7"/>
  <c r="A33" i="7"/>
  <c r="C32" i="7"/>
  <c r="L27" i="1"/>
  <c r="M27" i="1" s="1"/>
  <c r="F28" i="1" l="1"/>
  <c r="K29" i="1" s="1"/>
  <c r="O28" i="1"/>
  <c r="P28" i="1" s="1"/>
  <c r="B33" i="7"/>
  <c r="C33" i="7"/>
  <c r="A34" i="7"/>
  <c r="L28" i="1"/>
  <c r="M28" i="1" s="1"/>
  <c r="F29" i="1" l="1"/>
  <c r="K30" i="1" s="1"/>
  <c r="O29" i="1"/>
  <c r="P29" i="1" s="1"/>
  <c r="C34" i="7"/>
  <c r="B34" i="7"/>
  <c r="L29" i="1"/>
  <c r="M29" i="1" s="1"/>
  <c r="F30" i="1" l="1"/>
  <c r="K31" i="1" s="1"/>
  <c r="O30" i="1"/>
  <c r="P30" i="1" s="1"/>
  <c r="L30" i="1"/>
  <c r="M30" i="1" s="1"/>
  <c r="F31" i="1" l="1"/>
  <c r="K32" i="1" s="1"/>
  <c r="O31" i="1"/>
  <c r="P31" i="1" s="1"/>
  <c r="L31" i="1"/>
  <c r="M31" i="1" s="1"/>
  <c r="F32" i="1" l="1"/>
  <c r="K33" i="1" s="1"/>
  <c r="O32" i="1"/>
  <c r="P32" i="1" s="1"/>
  <c r="L32" i="1"/>
  <c r="M32" i="1" s="1"/>
  <c r="F33" i="1" l="1"/>
  <c r="K34" i="1" s="1"/>
  <c r="O33" i="1"/>
  <c r="P33" i="1" s="1"/>
  <c r="L33" i="1"/>
  <c r="M33" i="1" s="1"/>
  <c r="F34" i="1" l="1"/>
  <c r="K35" i="1" s="1"/>
  <c r="S20" i="1" s="1"/>
  <c r="O34" i="1"/>
  <c r="P34" i="1" s="1"/>
  <c r="L34" i="1"/>
  <c r="M34" i="1" s="1"/>
  <c r="F35" i="1" l="1"/>
  <c r="O35" i="1"/>
  <c r="P35" i="1" s="1"/>
  <c r="L35" i="1"/>
  <c r="M35" i="1" s="1"/>
</calcChain>
</file>

<file path=xl/sharedStrings.xml><?xml version="1.0" encoding="utf-8"?>
<sst xmlns="http://schemas.openxmlformats.org/spreadsheetml/2006/main" count="36" uniqueCount="36">
  <si>
    <t>time</t>
  </si>
  <si>
    <t>slope</t>
  </si>
  <si>
    <t>gravity</t>
  </si>
  <si>
    <t>mass</t>
  </si>
  <si>
    <t>g</t>
  </si>
  <si>
    <t>velocity</t>
  </si>
  <si>
    <t>radius</t>
  </si>
  <si>
    <t>mags(rider accel)</t>
  </si>
  <si>
    <t>safe max accel</t>
  </si>
  <si>
    <t>safe min accel</t>
  </si>
  <si>
    <t>`</t>
  </si>
  <si>
    <t>centripetal accel</t>
  </si>
  <si>
    <t>ridder accel flipped</t>
  </si>
  <si>
    <t>x</t>
  </si>
  <si>
    <t>y</t>
  </si>
  <si>
    <t>theta</t>
  </si>
  <si>
    <t>OBJECTIVE</t>
  </si>
  <si>
    <t>max longitudinal accel</t>
  </si>
  <si>
    <t>Traction circle</t>
  </si>
  <si>
    <t>Max velocity</t>
  </si>
  <si>
    <t>rider input accel</t>
  </si>
  <si>
    <t>Changing variables</t>
  </si>
  <si>
    <t>Constraint 1</t>
  </si>
  <si>
    <t>Constraint 2</t>
  </si>
  <si>
    <t>Constraint 3</t>
  </si>
  <si>
    <t>velocity &gt; 1</t>
  </si>
  <si>
    <t>&lt; input accel</t>
  </si>
  <si>
    <t>simulated accel</t>
  </si>
  <si>
    <t xml:space="preserve">maximize distance </t>
  </si>
  <si>
    <t>propulsive power</t>
  </si>
  <si>
    <t>Constraint 4</t>
  </si>
  <si>
    <t>Energy</t>
  </si>
  <si>
    <t>Constraint 5</t>
  </si>
  <si>
    <t>&lt; 5kCal</t>
  </si>
  <si>
    <t>&lt;= 500 watts</t>
  </si>
  <si>
    <t>&gt; rider magnitude accel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</si>
</sst>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2" borderId="3" applyNumberFormat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0" xfId="0" applyFont="1"/>
    <xf numFmtId="0" fontId="3" fillId="0" borderId="0" xfId="2"/>
    <xf numFmtId="0" fontId="4" fillId="0" borderId="1" xfId="0" applyFont="1" applyBorder="1"/>
    <xf numFmtId="0" fontId="3" fillId="0" borderId="0" xfId="2" applyBorder="1"/>
    <xf numFmtId="0" fontId="0" fillId="0" borderId="0" xfId="0" applyFont="1" applyBorder="1"/>
    <xf numFmtId="0" fontId="0" fillId="0" borderId="12" xfId="0" applyBorder="1"/>
    <xf numFmtId="0" fontId="2" fillId="2" borderId="0" xfId="1" applyBorder="1"/>
    <xf numFmtId="0" fontId="1" fillId="0" borderId="0" xfId="0" applyFont="1" applyBorder="1"/>
    <xf numFmtId="0" fontId="1" fillId="0" borderId="0" xfId="0" applyFont="1" applyFill="1" applyBorder="1"/>
    <xf numFmtId="0" fontId="6" fillId="0" borderId="0" xfId="3"/>
    <xf numFmtId="0" fontId="6" fillId="0" borderId="0" xfId="3" applyFill="1" applyBorder="1"/>
    <xf numFmtId="0" fontId="1" fillId="0" borderId="0" xfId="2" applyFont="1" applyBorder="1"/>
  </cellXfs>
  <cellStyles count="4">
    <cellStyle name="Explanatory Text" xfId="3" builtinId="53"/>
    <cellStyle name="Input" xfId="1" builtinId="20"/>
    <cellStyle name="Normal" xfId="0" builtinId="0"/>
    <cellStyle name="Warning Text" xfId="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Optimizing braking input acceleration </a:t>
            </a:r>
          </a:p>
          <a:p>
            <a:pPr>
              <a:defRPr/>
            </a:pPr>
            <a:r>
              <a:rPr lang="en-US"/>
              <a:t>objective is to maximize distance travelled </a:t>
            </a:r>
          </a:p>
          <a:p>
            <a:pPr>
              <a:defRPr/>
            </a:pPr>
            <a:r>
              <a:rPr lang="en-US"/>
              <a:t>Restrained</a:t>
            </a:r>
            <a:r>
              <a:rPr lang="en-US" baseline="0"/>
              <a:t> by traction acceleration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Max traction accel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Sheet1!$B$4:$B$35</c:f>
              <c:numCache>
                <c:formatCode>General</c:formatCode>
                <c:ptCount val="3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</c:numCache>
            </c:numRef>
          </c:xVal>
          <c:yVal>
            <c:numRef>
              <c:f>Sheet1!$H$4:$H$35</c:f>
              <c:numCache>
                <c:formatCode>General</c:formatCode>
                <c:ptCount val="32"/>
                <c:pt idx="0">
                  <c:v>5.6623112246372616</c:v>
                </c:pt>
                <c:pt idx="1">
                  <c:v>5.0510030086230291</c:v>
                </c:pt>
                <c:pt idx="2">
                  <c:v>5.5430590466184499</c:v>
                </c:pt>
                <c:pt idx="3">
                  <c:v>5.1478537373624604</c:v>
                </c:pt>
                <c:pt idx="4">
                  <c:v>5.1412278535902178</c:v>
                </c:pt>
                <c:pt idx="5">
                  <c:v>5.0992849719490048</c:v>
                </c:pt>
                <c:pt idx="6">
                  <c:v>5.2673372817725035</c:v>
                </c:pt>
                <c:pt idx="7">
                  <c:v>5.8978314271655066</c:v>
                </c:pt>
                <c:pt idx="8">
                  <c:v>5.3384620262732607</c:v>
                </c:pt>
                <c:pt idx="9">
                  <c:v>5.8553342962135719</c:v>
                </c:pt>
                <c:pt idx="10">
                  <c:v>5.3926279527306145</c:v>
                </c:pt>
                <c:pt idx="11">
                  <c:v>5.0412506238459125</c:v>
                </c:pt>
                <c:pt idx="12">
                  <c:v>5.716598475865827</c:v>
                </c:pt>
                <c:pt idx="13">
                  <c:v>5.6642566000684162</c:v>
                </c:pt>
                <c:pt idx="14">
                  <c:v>5.2013230540525672</c:v>
                </c:pt>
                <c:pt idx="15">
                  <c:v>5.5945634273547507</c:v>
                </c:pt>
                <c:pt idx="16">
                  <c:v>5.0084589497584355</c:v>
                </c:pt>
                <c:pt idx="17">
                  <c:v>5.9037745401277535</c:v>
                </c:pt>
                <c:pt idx="18">
                  <c:v>5.9019712484700415</c:v>
                </c:pt>
                <c:pt idx="19">
                  <c:v>5.858501477726394</c:v>
                </c:pt>
                <c:pt idx="20">
                  <c:v>5.772152436561262</c:v>
                </c:pt>
                <c:pt idx="21">
                  <c:v>5.5098794438847687</c:v>
                </c:pt>
                <c:pt idx="22">
                  <c:v>5.39413195880892</c:v>
                </c:pt>
                <c:pt idx="23">
                  <c:v>5.6548419761332624</c:v>
                </c:pt>
                <c:pt idx="24">
                  <c:v>5.2098428893790585</c:v>
                </c:pt>
                <c:pt idx="25">
                  <c:v>5.5194264374166675</c:v>
                </c:pt>
                <c:pt idx="26">
                  <c:v>5.1096925870788503</c:v>
                </c:pt>
                <c:pt idx="27">
                  <c:v>5.3191209663056442</c:v>
                </c:pt>
                <c:pt idx="28">
                  <c:v>5.0302252538942218</c:v>
                </c:pt>
                <c:pt idx="29">
                  <c:v>5.7922039382197701</c:v>
                </c:pt>
                <c:pt idx="30">
                  <c:v>5.51718919013455</c:v>
                </c:pt>
                <c:pt idx="31">
                  <c:v>5.7184578283483321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80-4784-A13B-27ADEDBB1159}"/>
            </c:ext>
          </c:extLst>
        </c:ser>
        <c:ser>
          <c:idx val="1"/>
          <c:order val="1"/>
          <c:tx>
            <c:v>Rider input accel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Sheet1!$B$4:$B$50</c:f>
              <c:numCache>
                <c:formatCode>General</c:formatCode>
                <c:ptCount val="4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</c:numCache>
            </c:numRef>
          </c:xVal>
          <c:yVal>
            <c:numRef>
              <c:f>Sheet1!$E$4:$E$50</c:f>
              <c:numCache>
                <c:formatCode>General</c:formatCode>
                <c:ptCount val="47"/>
                <c:pt idx="0">
                  <c:v>5.3622772123000004</c:v>
                </c:pt>
                <c:pt idx="1">
                  <c:v>0.80693497749999998</c:v>
                </c:pt>
                <c:pt idx="2">
                  <c:v>0.57338012189999998</c:v>
                </c:pt>
                <c:pt idx="3">
                  <c:v>0.46218115119999997</c:v>
                </c:pt>
                <c:pt idx="4">
                  <c:v>0.39808266819999999</c:v>
                </c:pt>
                <c:pt idx="5">
                  <c:v>0.35753703440000001</c:v>
                </c:pt>
                <c:pt idx="6">
                  <c:v>-4.0937250163999996</c:v>
                </c:pt>
                <c:pt idx="7">
                  <c:v>-5.5972379218999997</c:v>
                </c:pt>
                <c:pt idx="8">
                  <c:v>-5.0382281794999999</c:v>
                </c:pt>
                <c:pt idx="9">
                  <c:v>-2.7209796920999998</c:v>
                </c:pt>
                <c:pt idx="10">
                  <c:v>-2.2941013434999999</c:v>
                </c:pt>
                <c:pt idx="11">
                  <c:v>0.68823917550000002</c:v>
                </c:pt>
                <c:pt idx="12">
                  <c:v>0.52063085279999999</c:v>
                </c:pt>
                <c:pt idx="13">
                  <c:v>0.43275222940000002</c:v>
                </c:pt>
                <c:pt idx="14">
                  <c:v>0.37984543650000002</c:v>
                </c:pt>
                <c:pt idx="15">
                  <c:v>0.34559664559999997</c:v>
                </c:pt>
                <c:pt idx="16">
                  <c:v>0.3224500045</c:v>
                </c:pt>
                <c:pt idx="17">
                  <c:v>0.30637304510000002</c:v>
                </c:pt>
                <c:pt idx="18">
                  <c:v>0.29500274479999999</c:v>
                </c:pt>
                <c:pt idx="19">
                  <c:v>0.28686168490000002</c:v>
                </c:pt>
                <c:pt idx="20">
                  <c:v>0.28098274690000002</c:v>
                </c:pt>
                <c:pt idx="21">
                  <c:v>0.27671168730000001</c:v>
                </c:pt>
                <c:pt idx="22">
                  <c:v>0.27359530310000002</c:v>
                </c:pt>
                <c:pt idx="23">
                  <c:v>0.27131421259999999</c:v>
                </c:pt>
                <c:pt idx="24">
                  <c:v>0.26964048979999999</c:v>
                </c:pt>
                <c:pt idx="25">
                  <c:v>0.26840992600000002</c:v>
                </c:pt>
                <c:pt idx="26">
                  <c:v>0.26750328699999998</c:v>
                </c:pt>
                <c:pt idx="27">
                  <c:v>0.26683323920000002</c:v>
                </c:pt>
                <c:pt idx="28">
                  <c:v>0.26633466859999999</c:v>
                </c:pt>
                <c:pt idx="29">
                  <c:v>0.26595558380000001</c:v>
                </c:pt>
                <c:pt idx="30">
                  <c:v>0.26563357199999998</c:v>
                </c:pt>
                <c:pt idx="31">
                  <c:v>-1.6307550583999999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80-4784-A13B-27ADEDBB1159}"/>
            </c:ext>
          </c:extLst>
        </c:ser>
        <c:ser>
          <c:idx val="2"/>
          <c:order val="2"/>
          <c:tx>
            <c:v>Magnitude of bike accel</c:v>
          </c:tx>
          <c:spPr>
            <a:ln w="38100" cap="flat" cmpd="sng" algn="ctr">
              <a:solidFill>
                <a:schemeClr val="accent3">
                  <a:shade val="50000"/>
                </a:schemeClr>
              </a:solidFill>
              <a:prstDash val="sysDash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38100" cap="flat" cmpd="sng" algn="ctr">
                <a:solidFill>
                  <a:schemeClr val="accent3">
                    <a:shade val="50000"/>
                  </a:schemeClr>
                </a:solidFill>
                <a:prstDash val="solid"/>
                <a:miter lim="800000"/>
              </a:ln>
              <a:effectLst/>
            </c:spPr>
          </c:marker>
          <c:xVal>
            <c:numRef>
              <c:f>Sheet1!$B$4:$B$50</c:f>
              <c:numCache>
                <c:formatCode>General</c:formatCode>
                <c:ptCount val="4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</c:numCache>
            </c:numRef>
          </c:xVal>
          <c:yVal>
            <c:numRef>
              <c:f>Sheet1!$M$4:$M$35</c:f>
              <c:numCache>
                <c:formatCode>General</c:formatCode>
                <c:ptCount val="32"/>
                <c:pt idx="0">
                  <c:v>5.3622772123000004</c:v>
                </c:pt>
                <c:pt idx="1">
                  <c:v>0.80711534692475162</c:v>
                </c:pt>
                <c:pt idx="2">
                  <c:v>0.57437498341003002</c:v>
                </c:pt>
                <c:pt idx="3">
                  <c:v>0.46509759197264378</c:v>
                </c:pt>
                <c:pt idx="4">
                  <c:v>0.40420574990667851</c:v>
                </c:pt>
                <c:pt idx="5">
                  <c:v>0.36793546728835297</c:v>
                </c:pt>
                <c:pt idx="6">
                  <c:v>4.0949854316949281</c:v>
                </c:pt>
                <c:pt idx="7">
                  <c:v>5.5976968104917448</c:v>
                </c:pt>
                <c:pt idx="8">
                  <c:v>5.038394700885652</c:v>
                </c:pt>
                <c:pt idx="9">
                  <c:v>5.5552856149755314</c:v>
                </c:pt>
                <c:pt idx="10">
                  <c:v>5.0925565472530172</c:v>
                </c:pt>
                <c:pt idx="11">
                  <c:v>4.7412292553742175</c:v>
                </c:pt>
                <c:pt idx="12">
                  <c:v>8.2139890579946861</c:v>
                </c:pt>
                <c:pt idx="13">
                  <c:v>11.872376492997102</c:v>
                </c:pt>
                <c:pt idx="14">
                  <c:v>15.404051629192585</c:v>
                </c:pt>
                <c:pt idx="15">
                  <c:v>0.35789418246526444</c:v>
                </c:pt>
                <c:pt idx="16">
                  <c:v>0.33969008853437815</c:v>
                </c:pt>
                <c:pt idx="17">
                  <c:v>0.32843681848913847</c:v>
                </c:pt>
                <c:pt idx="18">
                  <c:v>0.32143424723797887</c:v>
                </c:pt>
                <c:pt idx="19">
                  <c:v>0.31703696773190487</c:v>
                </c:pt>
                <c:pt idx="20">
                  <c:v>0.31424094588202917</c:v>
                </c:pt>
                <c:pt idx="21">
                  <c:v>0.31243537761145967</c:v>
                </c:pt>
                <c:pt idx="22">
                  <c:v>29.680578852887297</c:v>
                </c:pt>
                <c:pt idx="23">
                  <c:v>0.31045527836309933</c:v>
                </c:pt>
                <c:pt idx="24">
                  <c:v>0.3099147722329898</c:v>
                </c:pt>
                <c:pt idx="25">
                  <c:v>30.837109594329618</c:v>
                </c:pt>
                <c:pt idx="26">
                  <c:v>0.30927680928719814</c:v>
                </c:pt>
                <c:pt idx="27">
                  <c:v>0.309087690788511</c:v>
                </c:pt>
                <c:pt idx="28">
                  <c:v>0.30894801652795845</c:v>
                </c:pt>
                <c:pt idx="29">
                  <c:v>0.30883717567364855</c:v>
                </c:pt>
                <c:pt idx="30">
                  <c:v>0.30871994855650986</c:v>
                </c:pt>
                <c:pt idx="31">
                  <c:v>1.6383472799478473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80-4784-A13B-27ADEDBB1159}"/>
            </c:ext>
          </c:extLst>
        </c:ser>
        <c:ser>
          <c:idx val="3"/>
          <c:order val="3"/>
          <c:tx>
            <c:strRef>
              <c:f>Sheet1!$L$3</c:f>
              <c:strCache>
                <c:ptCount val="1"/>
                <c:pt idx="0">
                  <c:v>centripetal accel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Sheet1!$B$4:$B$50</c:f>
              <c:numCache>
                <c:formatCode>General</c:formatCode>
                <c:ptCount val="4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</c:numCache>
            </c:numRef>
          </c:xVal>
          <c:yVal>
            <c:numRef>
              <c:f>Sheet1!$L$4:$L$50</c:f>
              <c:numCache>
                <c:formatCode>General</c:formatCode>
                <c:ptCount val="47"/>
                <c:pt idx="0">
                  <c:v>0</c:v>
                </c:pt>
                <c:pt idx="1">
                  <c:v>1.7062395158262585E-2</c:v>
                </c:pt>
                <c:pt idx="2">
                  <c:v>3.3791380220603719E-2</c:v>
                </c:pt>
                <c:pt idx="3">
                  <c:v>5.2003399256150669E-2</c:v>
                </c:pt>
                <c:pt idx="4">
                  <c:v>7.0089068594104409E-2</c:v>
                </c:pt>
                <c:pt idx="5">
                  <c:v>8.6854919959388863E-2</c:v>
                </c:pt>
                <c:pt idx="6">
                  <c:v>0.10159318822893371</c:v>
                </c:pt>
                <c:pt idx="7">
                  <c:v>7.1674457333267674E-2</c:v>
                </c:pt>
                <c:pt idx="8">
                  <c:v>4.0963071231762287E-2</c:v>
                </c:pt>
                <c:pt idx="9">
                  <c:v>4.8432910070667301</c:v>
                </c:pt>
                <c:pt idx="10">
                  <c:v>4.5465625710773043</c:v>
                </c:pt>
                <c:pt idx="11">
                  <c:v>4.6910107321688619</c:v>
                </c:pt>
                <c:pt idx="12">
                  <c:v>-8.1974727666500478</c:v>
                </c:pt>
                <c:pt idx="13">
                  <c:v>-11.864486887321318</c:v>
                </c:pt>
                <c:pt idx="14">
                  <c:v>-15.399367650627763</c:v>
                </c:pt>
                <c:pt idx="15">
                  <c:v>9.3011850817559902E-2</c:v>
                </c:pt>
                <c:pt idx="16">
                  <c:v>0.10684264526135459</c:v>
                </c:pt>
                <c:pt idx="17">
                  <c:v>0.11834821914765195</c:v>
                </c:pt>
                <c:pt idx="18">
                  <c:v>0.12764543022729874</c:v>
                </c:pt>
                <c:pt idx="19">
                  <c:v>0.13499189844199536</c:v>
                </c:pt>
                <c:pt idx="20">
                  <c:v>0.14069850039486179</c:v>
                </c:pt>
                <c:pt idx="21">
                  <c:v>0.14507414412913974</c:v>
                </c:pt>
                <c:pt idx="22">
                  <c:v>29.679317826604141</c:v>
                </c:pt>
                <c:pt idx="23">
                  <c:v>0.15090088768708917</c:v>
                </c:pt>
                <c:pt idx="24">
                  <c:v>0.15277818008027857</c:v>
                </c:pt>
                <c:pt idx="25">
                  <c:v>30.835941435998357</c:v>
                </c:pt>
                <c:pt idx="26">
                  <c:v>0.15522285980829489</c:v>
                </c:pt>
                <c:pt idx="27">
                  <c:v>0.1559975097718222</c:v>
                </c:pt>
                <c:pt idx="28">
                  <c:v>0.1565717765700059</c:v>
                </c:pt>
                <c:pt idx="29">
                  <c:v>0.15699690609587574</c:v>
                </c:pt>
                <c:pt idx="30">
                  <c:v>0.15731119497116197</c:v>
                </c:pt>
                <c:pt idx="31">
                  <c:v>0.15754284882317873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80-4784-A13B-27ADEDBB1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154640"/>
        <c:axId val="519153040"/>
      </c:scatterChart>
      <c:scatterChart>
        <c:scatterStyle val="lineMarker"/>
        <c:varyColors val="0"/>
        <c:ser>
          <c:idx val="4"/>
          <c:order val="4"/>
          <c:tx>
            <c:v>Velocity</c:v>
          </c:tx>
          <c:spPr>
            <a:ln w="12700" cap="flat" cmpd="sng" algn="ctr">
              <a:solidFill>
                <a:schemeClr val="accent6">
                  <a:shade val="50000"/>
                </a:schemeClr>
              </a:solidFill>
              <a:prstDash val="solid"/>
              <a:miter lim="800000"/>
            </a:ln>
            <a:effectLst/>
          </c:spPr>
          <c:marker>
            <c:symbol val="none"/>
          </c:marker>
          <c:xVal>
            <c:numRef>
              <c:f>Sheet1!$B$4:$B$35</c:f>
              <c:numCache>
                <c:formatCode>General</c:formatCode>
                <c:ptCount val="3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</c:numCache>
            </c:numRef>
          </c:xVal>
          <c:yVal>
            <c:numRef>
              <c:f>Sheet1!$K$4:$K$35</c:f>
              <c:numCache>
                <c:formatCode>General</c:formatCode>
                <c:ptCount val="32"/>
                <c:pt idx="0">
                  <c:v>0</c:v>
                </c:pt>
                <c:pt idx="1">
                  <c:v>4.1306652198238707</c:v>
                </c:pt>
                <c:pt idx="2">
                  <c:v>5.8130353706651157</c:v>
                </c:pt>
                <c:pt idx="3">
                  <c:v>7.2113382430829489</c:v>
                </c:pt>
                <c:pt idx="4">
                  <c:v>8.3719214397953117</c:v>
                </c:pt>
                <c:pt idx="5">
                  <c:v>9.3195987016281379</c:v>
                </c:pt>
                <c:pt idx="6">
                  <c:v>10.07934463290812</c:v>
                </c:pt>
                <c:pt idx="7">
                  <c:v>8.4660768560926538</c:v>
                </c:pt>
                <c:pt idx="8">
                  <c:v>6.4002399354838477</c:v>
                </c:pt>
                <c:pt idx="9">
                  <c:v>4.9210217470900952</c:v>
                </c:pt>
                <c:pt idx="10">
                  <c:v>4.7678939643606295</c:v>
                </c:pt>
                <c:pt idx="11">
                  <c:v>4.8430417777306349</c:v>
                </c:pt>
                <c:pt idx="12">
                  <c:v>6.4021374425460627</c:v>
                </c:pt>
                <c:pt idx="13">
                  <c:v>7.7021058442874306</c:v>
                </c:pt>
                <c:pt idx="14">
                  <c:v>8.7747842282952355</c:v>
                </c:pt>
                <c:pt idx="15">
                  <c:v>9.6442651776877177</c:v>
                </c:pt>
                <c:pt idx="16">
                  <c:v>10.33647160598599</c:v>
                </c:pt>
                <c:pt idx="17">
                  <c:v>10.878796769296315</c:v>
                </c:pt>
                <c:pt idx="18">
                  <c:v>11.298027714043666</c:v>
                </c:pt>
                <c:pt idx="19">
                  <c:v>11.61860139784455</c:v>
                </c:pt>
                <c:pt idx="20">
                  <c:v>11.861639869548467</c:v>
                </c:pt>
                <c:pt idx="21">
                  <c:v>12.044672852723719</c:v>
                </c:pt>
                <c:pt idx="22">
                  <c:v>12.181813868756192</c:v>
                </c:pt>
                <c:pt idx="23">
                  <c:v>12.284172242649856</c:v>
                </c:pt>
                <c:pt idx="24">
                  <c:v>12.360347085752835</c:v>
                </c:pt>
                <c:pt idx="25">
                  <c:v>12.41691214352392</c:v>
                </c:pt>
                <c:pt idx="26">
                  <c:v>12.458846648397872</c:v>
                </c:pt>
                <c:pt idx="27">
                  <c:v>12.489896307488793</c:v>
                </c:pt>
                <c:pt idx="28">
                  <c:v>12.512864443044442</c:v>
                </c:pt>
                <c:pt idx="29">
                  <c:v>12.529840625318254</c:v>
                </c:pt>
                <c:pt idx="30">
                  <c:v>12.542375969933367</c:v>
                </c:pt>
                <c:pt idx="31">
                  <c:v>12.551607419895618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D5-4853-B848-5B67F9B92104}"/>
            </c:ext>
          </c:extLst>
        </c:ser>
        <c:ser>
          <c:idx val="5"/>
          <c:order val="5"/>
          <c:tx>
            <c:strRef>
              <c:f>Sheet1!$N$3</c:f>
              <c:strCache>
                <c:ptCount val="1"/>
                <c:pt idx="0">
                  <c:v>safe min accel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Sheet1!$B$4:$B$35</c:f>
              <c:numCache>
                <c:formatCode>General</c:formatCode>
                <c:ptCount val="3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</c:numCache>
            </c:numRef>
          </c:xVal>
          <c:yVal>
            <c:numRef>
              <c:f>Sheet1!$N$4:$N$35</c:f>
              <c:numCache>
                <c:formatCode>General</c:formatCode>
                <c:ptCount val="32"/>
                <c:pt idx="0">
                  <c:v>-5.3623112246372617</c:v>
                </c:pt>
                <c:pt idx="1">
                  <c:v>-4.7510030086230293</c:v>
                </c:pt>
                <c:pt idx="2">
                  <c:v>-5.2430590466184501</c:v>
                </c:pt>
                <c:pt idx="3">
                  <c:v>-4.8478537373624606</c:v>
                </c:pt>
                <c:pt idx="4">
                  <c:v>-4.841227853590218</c:v>
                </c:pt>
                <c:pt idx="5">
                  <c:v>-4.7992849719490049</c:v>
                </c:pt>
                <c:pt idx="6">
                  <c:v>-4.9673372817725037</c:v>
                </c:pt>
                <c:pt idx="7">
                  <c:v>-5.5978314271655067</c:v>
                </c:pt>
                <c:pt idx="8">
                  <c:v>-5.0384620262732609</c:v>
                </c:pt>
                <c:pt idx="9">
                  <c:v>-5.5553342962135721</c:v>
                </c:pt>
                <c:pt idx="10">
                  <c:v>-5.0926279527306146</c:v>
                </c:pt>
                <c:pt idx="11">
                  <c:v>-4.7412506238459127</c:v>
                </c:pt>
                <c:pt idx="12">
                  <c:v>-5.4165984758658272</c:v>
                </c:pt>
                <c:pt idx="13">
                  <c:v>-5.3642566000684164</c:v>
                </c:pt>
                <c:pt idx="14">
                  <c:v>-4.9013230540525674</c:v>
                </c:pt>
                <c:pt idx="15">
                  <c:v>-5.2945634273547508</c:v>
                </c:pt>
                <c:pt idx="16">
                  <c:v>-4.7084589497584357</c:v>
                </c:pt>
                <c:pt idx="17">
                  <c:v>-5.6037745401277537</c:v>
                </c:pt>
                <c:pt idx="18">
                  <c:v>-5.6019712484700417</c:v>
                </c:pt>
                <c:pt idx="19">
                  <c:v>-5.5585014777263941</c:v>
                </c:pt>
                <c:pt idx="20">
                  <c:v>-5.4721524365612622</c:v>
                </c:pt>
                <c:pt idx="21">
                  <c:v>-5.2098794438847689</c:v>
                </c:pt>
                <c:pt idx="22">
                  <c:v>-5.0941319588089202</c:v>
                </c:pt>
                <c:pt idx="23">
                  <c:v>-5.3548419761332626</c:v>
                </c:pt>
                <c:pt idx="24">
                  <c:v>-4.9098428893790587</c:v>
                </c:pt>
                <c:pt idx="25">
                  <c:v>-5.2194264374166677</c:v>
                </c:pt>
                <c:pt idx="26">
                  <c:v>-4.8096925870788505</c:v>
                </c:pt>
                <c:pt idx="27">
                  <c:v>-5.0191209663056444</c:v>
                </c:pt>
                <c:pt idx="28">
                  <c:v>-4.730225253894222</c:v>
                </c:pt>
                <c:pt idx="29">
                  <c:v>-5.4922039382197703</c:v>
                </c:pt>
                <c:pt idx="30">
                  <c:v>-5.2171891901345502</c:v>
                </c:pt>
                <c:pt idx="31">
                  <c:v>-5.4184578283483322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08-4110-B1C7-50C68945D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933968"/>
        <c:axId val="695936528"/>
      </c:scatterChart>
      <c:valAx>
        <c:axId val="519154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153040"/>
        <c:crosses val="autoZero"/>
        <c:crossBetween val="midCat"/>
        <c:majorUnit val="0.5"/>
      </c:valAx>
      <c:valAx>
        <c:axId val="5191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acceleration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154640"/>
        <c:crosses val="autoZero"/>
        <c:crossBetween val="midCat"/>
      </c:valAx>
      <c:valAx>
        <c:axId val="6959365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933968"/>
        <c:crosses val="max"/>
        <c:crossBetween val="midCat"/>
      </c:valAx>
      <c:valAx>
        <c:axId val="6959339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5936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Traction circle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492556005571456E-2"/>
          <c:y val="8.6250626529126281E-2"/>
          <c:w val="0.84045336314409913"/>
          <c:h val="0.82081429723192678"/>
        </c:manualLayout>
      </c:layout>
      <c:scatterChart>
        <c:scatterStyle val="smoothMarker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plots!$B$3:$B$34</c:f>
              <c:numCache>
                <c:formatCode>General</c:formatCode>
                <c:ptCount val="32"/>
                <c:pt idx="0">
                  <c:v>6</c:v>
                </c:pt>
                <c:pt idx="1">
                  <c:v>5.877303719254698</c:v>
                </c:pt>
                <c:pt idx="2">
                  <c:v>5.5144237108234266</c:v>
                </c:pt>
                <c:pt idx="3">
                  <c:v>4.9261895240539069</c:v>
                </c:pt>
                <c:pt idx="4">
                  <c:v>4.136640122722123</c:v>
                </c:pt>
                <c:pt idx="5">
                  <c:v>3.1780414816470484</c:v>
                </c:pt>
                <c:pt idx="6">
                  <c:v>2.0895679951886281</c:v>
                </c:pt>
                <c:pt idx="7">
                  <c:v>0.91570156409423631</c:v>
                </c:pt>
                <c:pt idx="8">
                  <c:v>-0.29558621588462353</c:v>
                </c:pt>
                <c:pt idx="9">
                  <c:v>-1.4947944763521246</c:v>
                </c:pt>
                <c:pt idx="10">
                  <c:v>-2.6329159943660638</c:v>
                </c:pt>
                <c:pt idx="11">
                  <c:v>-3.6634399370650295</c:v>
                </c:pt>
                <c:pt idx="12">
                  <c:v>-4.5442525880312932</c:v>
                </c:pt>
                <c:pt idx="13">
                  <c:v>-5.2393583797064815</c:v>
                </c:pt>
                <c:pt idx="14">
                  <c:v>-5.7203508996066095</c:v>
                </c:pt>
                <c:pt idx="15">
                  <c:v>-5.9675737557326025</c:v>
                </c:pt>
                <c:pt idx="16">
                  <c:v>-5.9709238608843673</c:v>
                </c:pt>
                <c:pt idx="17">
                  <c:v>-5.7302643086083185</c:v>
                </c:pt>
                <c:pt idx="18">
                  <c:v>-5.255429968059679</c:v>
                </c:pt>
                <c:pt idx="19">
                  <c:v>-4.5658255691381679</c:v>
                </c:pt>
                <c:pt idx="20">
                  <c:v>-3.6896327026766382</c:v>
                </c:pt>
                <c:pt idx="21">
                  <c:v>-2.6626581426630418</c:v>
                </c:pt>
                <c:pt idx="22">
                  <c:v>-1.5268705553229922</c:v>
                </c:pt>
                <c:pt idx="23">
                  <c:v>-0.32868539437097588</c:v>
                </c:pt>
                <c:pt idx="24">
                  <c:v>0.88293192755823768</c:v>
                </c:pt>
                <c:pt idx="25">
                  <c:v>2.0584670749035583</c:v>
                </c:pt>
                <c:pt idx="26">
                  <c:v>3.1498802576289417</c:v>
                </c:pt>
                <c:pt idx="27">
                  <c:v>4.1125694404323383</c:v>
                </c:pt>
                <c:pt idx="28">
                  <c:v>4.9071930635855807</c:v>
                </c:pt>
                <c:pt idx="29">
                  <c:v>5.5012777875205856</c:v>
                </c:pt>
                <c:pt idx="30">
                  <c:v>5.8705455585645989</c:v>
                </c:pt>
                <c:pt idx="31">
                  <c:v>5.9999057635376634</c:v>
                </c:pt>
              </c:numCache>
            </c:numRef>
          </c:xVal>
          <c:yVal>
            <c:numRef>
              <c:f>plots!$C$3:$C$34</c:f>
              <c:numCache>
                <c:formatCode>General</c:formatCode>
                <c:ptCount val="32"/>
                <c:pt idx="0">
                  <c:v>0</c:v>
                </c:pt>
                <c:pt idx="1">
                  <c:v>1.2071872231078726</c:v>
                </c:pt>
                <c:pt idx="2">
                  <c:v>2.3645572815029006</c:v>
                </c:pt>
                <c:pt idx="3">
                  <c:v>3.4252965963696544</c:v>
                </c:pt>
                <c:pt idx="4">
                  <c:v>4.3460566603629891</c:v>
                </c:pt>
                <c:pt idx="5">
                  <c:v>5.0892094023463637</c:v>
                </c:pt>
                <c:pt idx="6">
                  <c:v>5.6243849080129085</c:v>
                </c:pt>
                <c:pt idx="7">
                  <c:v>5.929712526380631</c:v>
                </c:pt>
                <c:pt idx="8">
                  <c:v>5.9927146427123503</c:v>
                </c:pt>
                <c:pt idx="9">
                  <c:v>5.8108165926543558</c:v>
                </c:pt>
                <c:pt idx="10">
                  <c:v>5.39145187928181</c:v>
                </c:pt>
                <c:pt idx="11">
                  <c:v>4.7517583932179228</c:v>
                </c:pt>
                <c:pt idx="12">
                  <c:v>3.9178780501913151</c:v>
                </c:pt>
                <c:pt idx="13">
                  <c:v>2.9238884672640086</c:v>
                </c:pt>
                <c:pt idx="14">
                  <c:v>1.8104103361862067</c:v>
                </c:pt>
                <c:pt idx="15">
                  <c:v>0.62294740539750326</c:v>
                </c:pt>
                <c:pt idx="16">
                  <c:v>-0.58997309050643787</c:v>
                </c:pt>
                <c:pt idx="17">
                  <c:v>-1.7787835600459188</c:v>
                </c:pt>
                <c:pt idx="18">
                  <c:v>-2.8949016996817418</c:v>
                </c:pt>
                <c:pt idx="19">
                  <c:v>-3.8927158735520528</c:v>
                </c:pt>
                <c:pt idx="20">
                  <c:v>-4.7314490929670887</c:v>
                </c:pt>
                <c:pt idx="21">
                  <c:v>-5.3768254216879869</c:v>
                </c:pt>
                <c:pt idx="22">
                  <c:v>-5.8024707071460222</c:v>
                </c:pt>
                <c:pt idx="23">
                  <c:v>-5.9909903948785628</c:v>
                </c:pt>
                <c:pt idx="24">
                  <c:v>-5.9346803798771077</c:v>
                </c:pt>
                <c:pt idx="25">
                  <c:v>-5.6358418449720524</c:v>
                </c:pt>
                <c:pt idx="26">
                  <c:v>-5.1066872199694622</c:v>
                </c:pt>
                <c:pt idx="27">
                  <c:v>-4.3688411046434323</c:v>
                </c:pt>
                <c:pt idx="28">
                  <c:v>-3.4524565510224114</c:v>
                </c:pt>
                <c:pt idx="29">
                  <c:v>-2.3949828192562497</c:v>
                </c:pt>
                <c:pt idx="30">
                  <c:v>-1.2396349643413023</c:v>
                </c:pt>
                <c:pt idx="31">
                  <c:v>-3.362779605509747E-2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9A-4106-99C7-4EA8A7328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925648"/>
        <c:axId val="695945168"/>
      </c:scatterChart>
      <c:scatterChart>
        <c:scatterStyle val="lineMarker"/>
        <c:varyColors val="0"/>
        <c:ser>
          <c:idx val="0"/>
          <c:order val="0"/>
          <c:tx>
            <c:v>rider accel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Sheet1!$L$4:$L$35</c:f>
              <c:numCache>
                <c:formatCode>General</c:formatCode>
                <c:ptCount val="32"/>
                <c:pt idx="0">
                  <c:v>0</c:v>
                </c:pt>
                <c:pt idx="1">
                  <c:v>1.7062395158262585E-2</c:v>
                </c:pt>
                <c:pt idx="2">
                  <c:v>3.3791380220603719E-2</c:v>
                </c:pt>
                <c:pt idx="3">
                  <c:v>5.2003399256150669E-2</c:v>
                </c:pt>
                <c:pt idx="4">
                  <c:v>7.0089068594104409E-2</c:v>
                </c:pt>
                <c:pt idx="5">
                  <c:v>8.6854919959388863E-2</c:v>
                </c:pt>
                <c:pt idx="6">
                  <c:v>0.10159318822893371</c:v>
                </c:pt>
                <c:pt idx="7">
                  <c:v>7.1674457333267674E-2</c:v>
                </c:pt>
                <c:pt idx="8">
                  <c:v>4.0963071231762287E-2</c:v>
                </c:pt>
                <c:pt idx="9">
                  <c:v>4.8432910070667301</c:v>
                </c:pt>
                <c:pt idx="10">
                  <c:v>4.5465625710773043</c:v>
                </c:pt>
                <c:pt idx="11">
                  <c:v>4.6910107321688619</c:v>
                </c:pt>
                <c:pt idx="12">
                  <c:v>-8.1974727666500478</c:v>
                </c:pt>
                <c:pt idx="13">
                  <c:v>-11.864486887321318</c:v>
                </c:pt>
                <c:pt idx="14">
                  <c:v>-15.399367650627763</c:v>
                </c:pt>
                <c:pt idx="15">
                  <c:v>9.3011850817559902E-2</c:v>
                </c:pt>
                <c:pt idx="16">
                  <c:v>0.10684264526135459</c:v>
                </c:pt>
                <c:pt idx="17">
                  <c:v>0.11834821914765195</c:v>
                </c:pt>
                <c:pt idx="18">
                  <c:v>0.12764543022729874</c:v>
                </c:pt>
                <c:pt idx="19">
                  <c:v>0.13499189844199536</c:v>
                </c:pt>
                <c:pt idx="20">
                  <c:v>0.14069850039486179</c:v>
                </c:pt>
                <c:pt idx="21">
                  <c:v>0.14507414412913974</c:v>
                </c:pt>
                <c:pt idx="22">
                  <c:v>29.679317826604141</c:v>
                </c:pt>
                <c:pt idx="23">
                  <c:v>0.15090088768708917</c:v>
                </c:pt>
                <c:pt idx="24">
                  <c:v>0.15277818008027857</c:v>
                </c:pt>
                <c:pt idx="25">
                  <c:v>30.835941435998357</c:v>
                </c:pt>
                <c:pt idx="26">
                  <c:v>0.15522285980829489</c:v>
                </c:pt>
                <c:pt idx="27">
                  <c:v>0.1559975097718222</c:v>
                </c:pt>
                <c:pt idx="28">
                  <c:v>0.1565717765700059</c:v>
                </c:pt>
                <c:pt idx="29">
                  <c:v>0.15699690609587574</c:v>
                </c:pt>
                <c:pt idx="30">
                  <c:v>0.15731119497116197</c:v>
                </c:pt>
                <c:pt idx="31">
                  <c:v>0.15754284882317873</c:v>
                </c:pt>
              </c:numCache>
            </c:numRef>
          </c:xVal>
          <c:yVal>
            <c:numRef>
              <c:f>Sheet1!$E$4:$E$35</c:f>
              <c:numCache>
                <c:formatCode>General</c:formatCode>
                <c:ptCount val="32"/>
                <c:pt idx="0">
                  <c:v>5.3622772123000004</c:v>
                </c:pt>
                <c:pt idx="1">
                  <c:v>0.80693497749999998</c:v>
                </c:pt>
                <c:pt idx="2">
                  <c:v>0.57338012189999998</c:v>
                </c:pt>
                <c:pt idx="3">
                  <c:v>0.46218115119999997</c:v>
                </c:pt>
                <c:pt idx="4">
                  <c:v>0.39808266819999999</c:v>
                </c:pt>
                <c:pt idx="5">
                  <c:v>0.35753703440000001</c:v>
                </c:pt>
                <c:pt idx="6">
                  <c:v>-4.0937250163999996</c:v>
                </c:pt>
                <c:pt idx="7">
                  <c:v>-5.5972379218999997</c:v>
                </c:pt>
                <c:pt idx="8">
                  <c:v>-5.0382281794999999</c:v>
                </c:pt>
                <c:pt idx="9">
                  <c:v>-2.7209796920999998</c:v>
                </c:pt>
                <c:pt idx="10">
                  <c:v>-2.2941013434999999</c:v>
                </c:pt>
                <c:pt idx="11">
                  <c:v>0.68823917550000002</c:v>
                </c:pt>
                <c:pt idx="12">
                  <c:v>0.52063085279999999</c:v>
                </c:pt>
                <c:pt idx="13">
                  <c:v>0.43275222940000002</c:v>
                </c:pt>
                <c:pt idx="14">
                  <c:v>0.37984543650000002</c:v>
                </c:pt>
                <c:pt idx="15">
                  <c:v>0.34559664559999997</c:v>
                </c:pt>
                <c:pt idx="16">
                  <c:v>0.3224500045</c:v>
                </c:pt>
                <c:pt idx="17">
                  <c:v>0.30637304510000002</c:v>
                </c:pt>
                <c:pt idx="18">
                  <c:v>0.29500274479999999</c:v>
                </c:pt>
                <c:pt idx="19">
                  <c:v>0.28686168490000002</c:v>
                </c:pt>
                <c:pt idx="20">
                  <c:v>0.28098274690000002</c:v>
                </c:pt>
                <c:pt idx="21">
                  <c:v>0.27671168730000001</c:v>
                </c:pt>
                <c:pt idx="22">
                  <c:v>0.27359530310000002</c:v>
                </c:pt>
                <c:pt idx="23">
                  <c:v>0.27131421259999999</c:v>
                </c:pt>
                <c:pt idx="24">
                  <c:v>0.26964048979999999</c:v>
                </c:pt>
                <c:pt idx="25">
                  <c:v>0.26840992600000002</c:v>
                </c:pt>
                <c:pt idx="26">
                  <c:v>0.26750328699999998</c:v>
                </c:pt>
                <c:pt idx="27">
                  <c:v>0.26683323920000002</c:v>
                </c:pt>
                <c:pt idx="28">
                  <c:v>0.26633466859999999</c:v>
                </c:pt>
                <c:pt idx="29">
                  <c:v>0.26595558380000001</c:v>
                </c:pt>
                <c:pt idx="30">
                  <c:v>0.26563357199999998</c:v>
                </c:pt>
                <c:pt idx="31">
                  <c:v>-1.6307550583999999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9A-4106-99C7-4EA8A7328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925648"/>
        <c:axId val="695945168"/>
      </c:scatterChart>
      <c:valAx>
        <c:axId val="69592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LAteral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945168"/>
        <c:crosses val="autoZero"/>
        <c:crossBetween val="midCat"/>
        <c:majorUnit val="1"/>
      </c:valAx>
      <c:valAx>
        <c:axId val="695945168"/>
        <c:scaling>
          <c:orientation val="minMax"/>
          <c:max val="6"/>
          <c:min val="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Longitundial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92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Apex braking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38893285759906"/>
          <c:y val="0.17171296296296296"/>
          <c:w val="0.80811702724182533"/>
          <c:h val="0.62271617089530473"/>
        </c:manualLayout>
      </c:layout>
      <c:scatterChart>
        <c:scatterStyle val="smoothMarker"/>
        <c:varyColors val="0"/>
        <c:ser>
          <c:idx val="0"/>
          <c:order val="0"/>
          <c:tx>
            <c:v>track radius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Sheet1!$B$4:$B$35</c:f>
              <c:numCache>
                <c:formatCode>General</c:formatCode>
                <c:ptCount val="3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</c:numCache>
            </c:numRef>
          </c:xVal>
          <c:yVal>
            <c:numRef>
              <c:f>Sheet1!$J$4:$J$35</c:f>
              <c:numCache>
                <c:formatCode>General</c:formatCode>
                <c:ptCount val="32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-5</c:v>
                </c:pt>
                <c:pt idx="13">
                  <c:v>-5</c:v>
                </c:pt>
                <c:pt idx="14">
                  <c:v>-5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5</c:v>
                </c:pt>
                <c:pt idx="23">
                  <c:v>1000</c:v>
                </c:pt>
                <c:pt idx="24">
                  <c:v>1000</c:v>
                </c:pt>
                <c:pt idx="25">
                  <c:v>5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81-49AD-A885-36C3DAF52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791152"/>
        <c:axId val="532924024"/>
      </c:scatterChart>
      <c:scatterChart>
        <c:scatterStyle val="smoothMarker"/>
        <c:varyColors val="0"/>
        <c:ser>
          <c:idx val="1"/>
          <c:order val="1"/>
          <c:tx>
            <c:v>rider braking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Sheet1!$B$4:$B$35</c:f>
              <c:numCache>
                <c:formatCode>General</c:formatCode>
                <c:ptCount val="3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</c:numCache>
            </c:numRef>
          </c:xVal>
          <c:yVal>
            <c:numRef>
              <c:f>plots!$M$35:$M$66</c:f>
              <c:numCache>
                <c:formatCode>General</c:formatCode>
                <c:ptCount val="32"/>
                <c:pt idx="0">
                  <c:v>-5.3622772123000004</c:v>
                </c:pt>
                <c:pt idx="1">
                  <c:v>-0.80693497749999998</c:v>
                </c:pt>
                <c:pt idx="2">
                  <c:v>-0.57338012189999998</c:v>
                </c:pt>
                <c:pt idx="3">
                  <c:v>-0.46218115119999997</c:v>
                </c:pt>
                <c:pt idx="4">
                  <c:v>-0.39808266819999999</c:v>
                </c:pt>
                <c:pt idx="5">
                  <c:v>-0.35753703440000001</c:v>
                </c:pt>
                <c:pt idx="6">
                  <c:v>4.0937250163999996</c:v>
                </c:pt>
                <c:pt idx="7">
                  <c:v>5.5972379218999997</c:v>
                </c:pt>
                <c:pt idx="8">
                  <c:v>5.0382281794999999</c:v>
                </c:pt>
                <c:pt idx="9">
                  <c:v>2.7209796920999998</c:v>
                </c:pt>
                <c:pt idx="10">
                  <c:v>2.2941013434999999</c:v>
                </c:pt>
                <c:pt idx="11">
                  <c:v>-0.68823917550000002</c:v>
                </c:pt>
                <c:pt idx="12">
                  <c:v>-0.52063085279999999</c:v>
                </c:pt>
                <c:pt idx="13">
                  <c:v>-0.43275222940000002</c:v>
                </c:pt>
                <c:pt idx="14">
                  <c:v>-0.37984543650000002</c:v>
                </c:pt>
                <c:pt idx="15">
                  <c:v>-0.34559664559999997</c:v>
                </c:pt>
                <c:pt idx="16">
                  <c:v>-0.3224500045</c:v>
                </c:pt>
                <c:pt idx="17">
                  <c:v>-0.30637304510000002</c:v>
                </c:pt>
                <c:pt idx="18">
                  <c:v>-0.29500274479999999</c:v>
                </c:pt>
                <c:pt idx="19">
                  <c:v>-0.28686168490000002</c:v>
                </c:pt>
                <c:pt idx="20">
                  <c:v>-0.28098274690000002</c:v>
                </c:pt>
                <c:pt idx="21">
                  <c:v>-0.27671168730000001</c:v>
                </c:pt>
                <c:pt idx="22">
                  <c:v>-0.27359530310000002</c:v>
                </c:pt>
                <c:pt idx="23">
                  <c:v>-0.27131421259999999</c:v>
                </c:pt>
                <c:pt idx="24">
                  <c:v>-0.26964048979999999</c:v>
                </c:pt>
                <c:pt idx="25">
                  <c:v>-0.26840992600000002</c:v>
                </c:pt>
                <c:pt idx="26">
                  <c:v>-0.26750328699999998</c:v>
                </c:pt>
                <c:pt idx="27">
                  <c:v>-0.26683323920000002</c:v>
                </c:pt>
                <c:pt idx="28">
                  <c:v>-0.26633466859999999</c:v>
                </c:pt>
                <c:pt idx="29">
                  <c:v>-0.26595558380000001</c:v>
                </c:pt>
                <c:pt idx="30">
                  <c:v>-0.26563357199999998</c:v>
                </c:pt>
                <c:pt idx="31">
                  <c:v>1.6307550583999999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581-49AD-A885-36C3DAF52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000272"/>
        <c:axId val="780997392"/>
      </c:scatterChart>
      <c:valAx>
        <c:axId val="480791152"/>
        <c:scaling>
          <c:orientation val="minMax"/>
          <c:max val="14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924024"/>
        <c:crosses val="autoZero"/>
        <c:crossBetween val="midCat"/>
      </c:valAx>
      <c:valAx>
        <c:axId val="53292402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radius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791152"/>
        <c:crosses val="autoZero"/>
        <c:crossBetween val="midCat"/>
      </c:valAx>
      <c:valAx>
        <c:axId val="78099739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Braking accel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000272"/>
        <c:crosses val="max"/>
        <c:crossBetween val="midCat"/>
      </c:valAx>
      <c:valAx>
        <c:axId val="781000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80997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176562428188811"/>
          <c:y val="0.32486038203557888"/>
          <c:w val="9.7103457959240816E-2"/>
          <c:h val="0.158206762657375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Velocity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8055076220427"/>
          <c:y val="0.1368088118905339"/>
          <c:w val="0.81685766957847417"/>
          <c:h val="0.6994067802763518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Sheet1!$K$3</c:f>
              <c:strCache>
                <c:ptCount val="1"/>
                <c:pt idx="0">
                  <c:v>velocity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Sheet1!$B$4:$B$35</c:f>
              <c:numCache>
                <c:formatCode>General</c:formatCode>
                <c:ptCount val="3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</c:numCache>
            </c:numRef>
          </c:xVal>
          <c:yVal>
            <c:numRef>
              <c:f>Sheet1!$K$4:$K$35</c:f>
              <c:numCache>
                <c:formatCode>General</c:formatCode>
                <c:ptCount val="32"/>
                <c:pt idx="0">
                  <c:v>0</c:v>
                </c:pt>
                <c:pt idx="1">
                  <c:v>4.1306652198238707</c:v>
                </c:pt>
                <c:pt idx="2">
                  <c:v>5.8130353706651157</c:v>
                </c:pt>
                <c:pt idx="3">
                  <c:v>7.2113382430829489</c:v>
                </c:pt>
                <c:pt idx="4">
                  <c:v>8.3719214397953117</c:v>
                </c:pt>
                <c:pt idx="5">
                  <c:v>9.3195987016281379</c:v>
                </c:pt>
                <c:pt idx="6">
                  <c:v>10.07934463290812</c:v>
                </c:pt>
                <c:pt idx="7">
                  <c:v>8.4660768560926538</c:v>
                </c:pt>
                <c:pt idx="8">
                  <c:v>6.4002399354838477</c:v>
                </c:pt>
                <c:pt idx="9">
                  <c:v>4.9210217470900952</c:v>
                </c:pt>
                <c:pt idx="10">
                  <c:v>4.7678939643606295</c:v>
                </c:pt>
                <c:pt idx="11">
                  <c:v>4.8430417777306349</c:v>
                </c:pt>
                <c:pt idx="12">
                  <c:v>6.4021374425460627</c:v>
                </c:pt>
                <c:pt idx="13">
                  <c:v>7.7021058442874306</c:v>
                </c:pt>
                <c:pt idx="14">
                  <c:v>8.7747842282952355</c:v>
                </c:pt>
                <c:pt idx="15">
                  <c:v>9.6442651776877177</c:v>
                </c:pt>
                <c:pt idx="16">
                  <c:v>10.33647160598599</c:v>
                </c:pt>
                <c:pt idx="17">
                  <c:v>10.878796769296315</c:v>
                </c:pt>
                <c:pt idx="18">
                  <c:v>11.298027714043666</c:v>
                </c:pt>
                <c:pt idx="19">
                  <c:v>11.61860139784455</c:v>
                </c:pt>
                <c:pt idx="20">
                  <c:v>11.861639869548467</c:v>
                </c:pt>
                <c:pt idx="21">
                  <c:v>12.044672852723719</c:v>
                </c:pt>
                <c:pt idx="22">
                  <c:v>12.181813868756192</c:v>
                </c:pt>
                <c:pt idx="23">
                  <c:v>12.284172242649856</c:v>
                </c:pt>
                <c:pt idx="24">
                  <c:v>12.360347085752835</c:v>
                </c:pt>
                <c:pt idx="25">
                  <c:v>12.41691214352392</c:v>
                </c:pt>
                <c:pt idx="26">
                  <c:v>12.458846648397872</c:v>
                </c:pt>
                <c:pt idx="27">
                  <c:v>12.489896307488793</c:v>
                </c:pt>
                <c:pt idx="28">
                  <c:v>12.512864443044442</c:v>
                </c:pt>
                <c:pt idx="29">
                  <c:v>12.529840625318254</c:v>
                </c:pt>
                <c:pt idx="30">
                  <c:v>12.542375969933367</c:v>
                </c:pt>
                <c:pt idx="31">
                  <c:v>12.551607419895618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C9-4127-B8D7-FBAECF56F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900344"/>
        <c:axId val="500898104"/>
      </c:scatterChart>
      <c:scatterChart>
        <c:scatterStyle val="smoothMarker"/>
        <c:varyColors val="0"/>
        <c:ser>
          <c:idx val="1"/>
          <c:order val="1"/>
          <c:tx>
            <c:v>max velocity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Sheet1!$B$4:$B$35</c:f>
              <c:numCache>
                <c:formatCode>General</c:formatCode>
                <c:ptCount val="3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</c:numCache>
            </c:numRef>
          </c:xVal>
          <c:yVal>
            <c:numRef>
              <c:f>plots!$M$1:$M$32</c:f>
              <c:numCache>
                <c:formatCode>General</c:formatCode>
                <c:ptCount val="32"/>
                <c:pt idx="0">
                  <c:v>68.556546004010443</c:v>
                </c:pt>
                <c:pt idx="1">
                  <c:v>68.556546004010443</c:v>
                </c:pt>
                <c:pt idx="2">
                  <c:v>68.556546004010443</c:v>
                </c:pt>
                <c:pt idx="3">
                  <c:v>68.556546004010443</c:v>
                </c:pt>
                <c:pt idx="4">
                  <c:v>68.556546004010443</c:v>
                </c:pt>
                <c:pt idx="5">
                  <c:v>68.556546004010443</c:v>
                </c:pt>
                <c:pt idx="6">
                  <c:v>68.556546004010443</c:v>
                </c:pt>
                <c:pt idx="7">
                  <c:v>68.556546004010443</c:v>
                </c:pt>
                <c:pt idx="8">
                  <c:v>68.556546004010443</c:v>
                </c:pt>
                <c:pt idx="9">
                  <c:v>4.8476798574163293</c:v>
                </c:pt>
                <c:pt idx="10">
                  <c:v>4.8476798574163293</c:v>
                </c:pt>
                <c:pt idx="11">
                  <c:v>4.8476798574163293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68.556546004010443</c:v>
                </c:pt>
                <c:pt idx="16">
                  <c:v>68.556546004010443</c:v>
                </c:pt>
                <c:pt idx="17">
                  <c:v>68.556546004010443</c:v>
                </c:pt>
                <c:pt idx="18">
                  <c:v>68.556546004010443</c:v>
                </c:pt>
                <c:pt idx="19">
                  <c:v>68.556546004010443</c:v>
                </c:pt>
                <c:pt idx="20">
                  <c:v>68.556546004010443</c:v>
                </c:pt>
                <c:pt idx="21">
                  <c:v>68.556546004010443</c:v>
                </c:pt>
                <c:pt idx="22">
                  <c:v>4.8476798574163293</c:v>
                </c:pt>
                <c:pt idx="23">
                  <c:v>68.556546004010443</c:v>
                </c:pt>
                <c:pt idx="24">
                  <c:v>68.556546004010443</c:v>
                </c:pt>
                <c:pt idx="25">
                  <c:v>4.8476798574163293</c:v>
                </c:pt>
                <c:pt idx="26">
                  <c:v>68.556546004010443</c:v>
                </c:pt>
                <c:pt idx="27">
                  <c:v>68.556546004010443</c:v>
                </c:pt>
                <c:pt idx="28">
                  <c:v>68.556546004010443</c:v>
                </c:pt>
                <c:pt idx="29">
                  <c:v>68.556546004010443</c:v>
                </c:pt>
                <c:pt idx="30">
                  <c:v>68.556546004010443</c:v>
                </c:pt>
                <c:pt idx="31">
                  <c:v>68.556546004010443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C9-4127-B8D7-FBAECF56F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871416"/>
        <c:axId val="500869816"/>
      </c:scatterChart>
      <c:valAx>
        <c:axId val="500900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898104"/>
        <c:crosses val="autoZero"/>
        <c:crossBetween val="midCat"/>
      </c:valAx>
      <c:valAx>
        <c:axId val="50089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900344"/>
        <c:crosses val="autoZero"/>
        <c:crossBetween val="midCat"/>
      </c:valAx>
      <c:valAx>
        <c:axId val="50086981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500871416"/>
        <c:crosses val="max"/>
        <c:crossBetween val="midCat"/>
      </c:valAx>
      <c:valAx>
        <c:axId val="500871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00869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567203</xdr:colOff>
      <xdr:row>32</xdr:row>
      <xdr:rowOff>67097</xdr:rowOff>
    </xdr:from>
    <xdr:to>
      <xdr:col>20</xdr:col>
      <xdr:colOff>112453</xdr:colOff>
      <xdr:row>65</xdr:row>
      <xdr:rowOff>91269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FE2CF1-9C02-445A-861A-BE4985D7E3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198866</xdr:colOff>
      <xdr:row>4</xdr:row>
      <xdr:rowOff>46786</xdr:rowOff>
    </xdr:from>
    <xdr:to>
      <xdr:col>11</xdr:col>
      <xdr:colOff>611779</xdr:colOff>
      <xdr:row>28</xdr:row>
      <xdr:rowOff>23399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54429C-A36B-47AF-9A41-C9D2CD52C1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621101</xdr:colOff>
      <xdr:row>42</xdr:row>
      <xdr:rowOff>5320</xdr:rowOff>
    </xdr:from>
    <xdr:to>
      <xdr:col>11</xdr:col>
      <xdr:colOff>336175</xdr:colOff>
      <xdr:row>57</xdr:row>
      <xdr:rowOff>35701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2216AF-F6A3-4EAF-9151-A2423F7BBE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14</xdr:row>
      <xdr:rowOff>0</xdr:rowOff>
    </xdr:from>
    <xdr:to>
      <xdr:col>25</xdr:col>
      <xdr:colOff>627256</xdr:colOff>
      <xdr:row>32</xdr:row>
      <xdr:rowOff>185372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D5CD500-9DD6-4B4C-882D-06E0A3F9E2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7116-8F68-413B-968E-FF2BC2AA1259}">
  <dimension ref="A1:AE40"/>
  <sheetViews>
    <sheetView tabSelected="1" zoomScale="70" zoomScaleNormal="70" workbookViewId="0">
      <selection activeCell="J29" sqref="J29"/>
    </sheetView>
  </sheetViews>
  <sheetFormatPr defaultRowHeight="14.25" x14ac:dyDescent="0.45"/>
  <cols>
    <col min="1" max="1" width="9" customWidth="1"/>
    <col min="2" max="2" width="4.86328125" bestFit="1" customWidth="1"/>
    <col min="3" max="4" width="11.86328125" bestFit="1" customWidth="1"/>
    <col min="5" max="5" width="20.265625" bestFit="1" customWidth="1"/>
    <col min="6" max="6" width="13.1328125" bestFit="1" customWidth="1"/>
    <col min="7" max="7" width="13.59765625" bestFit="1" customWidth="1"/>
    <col min="8" max="8" width="18.3984375" bestFit="1" customWidth="1"/>
    <col min="9" max="9" width="13.3984375" bestFit="1" customWidth="1"/>
    <col min="10" max="10" width="5.59765625" bestFit="1" customWidth="1"/>
    <col min="11" max="11" width="11.86328125" bestFit="1" customWidth="1"/>
    <col min="12" max="13" width="14.265625" bestFit="1" customWidth="1"/>
    <col min="14" max="14" width="15.265625" bestFit="1" customWidth="1"/>
    <col min="15" max="15" width="14.59765625" customWidth="1"/>
    <col min="16" max="16" width="16.73046875" bestFit="1" customWidth="1"/>
    <col min="17" max="17" width="15.73046875" bestFit="1" customWidth="1"/>
    <col min="18" max="18" width="11.73046875" bestFit="1" customWidth="1"/>
    <col min="19" max="19" width="16" bestFit="1" customWidth="1"/>
    <col min="20" max="20" width="12.1328125" bestFit="1" customWidth="1"/>
    <col min="21" max="22" width="12.3984375" bestFit="1" customWidth="1"/>
    <col min="24" max="24" width="11.86328125" bestFit="1" customWidth="1"/>
  </cols>
  <sheetData>
    <row r="1" spans="1:31" ht="18" x14ac:dyDescent="0.55000000000000004">
      <c r="B1" t="s">
        <v>3</v>
      </c>
      <c r="C1">
        <v>150</v>
      </c>
      <c r="E1" s="12" t="s">
        <v>21</v>
      </c>
      <c r="I1" s="12" t="s">
        <v>22</v>
      </c>
      <c r="K1" s="12" t="s">
        <v>24</v>
      </c>
      <c r="N1" s="12" t="s">
        <v>23</v>
      </c>
      <c r="O1" s="12" t="s">
        <v>30</v>
      </c>
      <c r="P1" s="21" t="s">
        <v>32</v>
      </c>
      <c r="AE1" t="s">
        <v>19</v>
      </c>
    </row>
    <row r="2" spans="1:31" x14ac:dyDescent="0.45">
      <c r="B2" t="s">
        <v>4</v>
      </c>
      <c r="C2">
        <v>9.81</v>
      </c>
      <c r="E2" s="13"/>
      <c r="I2" t="s">
        <v>35</v>
      </c>
      <c r="J2" t="s">
        <v>10</v>
      </c>
      <c r="K2" t="s">
        <v>25</v>
      </c>
      <c r="N2" t="s">
        <v>26</v>
      </c>
      <c r="O2" t="s">
        <v>34</v>
      </c>
      <c r="P2" s="21" t="s">
        <v>33</v>
      </c>
    </row>
    <row r="3" spans="1:31" x14ac:dyDescent="0.45">
      <c r="A3" s="1"/>
      <c r="B3" s="19" t="s">
        <v>0</v>
      </c>
      <c r="C3" s="19" t="s">
        <v>1</v>
      </c>
      <c r="D3" s="19" t="s">
        <v>2</v>
      </c>
      <c r="E3" s="19" t="s">
        <v>20</v>
      </c>
      <c r="F3" s="19" t="s">
        <v>27</v>
      </c>
      <c r="G3" s="19"/>
      <c r="H3" s="19" t="s">
        <v>17</v>
      </c>
      <c r="I3" s="23" t="s">
        <v>8</v>
      </c>
      <c r="J3" s="19" t="s">
        <v>6</v>
      </c>
      <c r="K3" s="19" t="s">
        <v>5</v>
      </c>
      <c r="L3" s="19" t="s">
        <v>11</v>
      </c>
      <c r="M3" s="19" t="s">
        <v>7</v>
      </c>
      <c r="N3" s="23" t="s">
        <v>9</v>
      </c>
      <c r="O3" s="20" t="s">
        <v>29</v>
      </c>
      <c r="P3" s="22" t="s">
        <v>31</v>
      </c>
    </row>
    <row r="4" spans="1:31" x14ac:dyDescent="0.45">
      <c r="B4" s="7">
        <v>0</v>
      </c>
      <c r="C4" s="7">
        <v>0.3</v>
      </c>
      <c r="D4" s="7">
        <f t="shared" ref="D4:D35" si="0">g*SIN(C4)</f>
        <v>2.899053227347741</v>
      </c>
      <c r="E4" s="18">
        <v>5.3622772123000004</v>
      </c>
      <c r="F4" s="7">
        <f>D4+E4-0.02*K4^2</f>
        <v>8.2613304396477414</v>
      </c>
      <c r="G4" s="7"/>
      <c r="H4" s="7">
        <v>5.6623112246372616</v>
      </c>
      <c r="I4" s="15">
        <f t="shared" ref="I4:I7" si="1">H4-0.3</f>
        <v>5.3623112246372617</v>
      </c>
      <c r="J4" s="16">
        <v>1000</v>
      </c>
      <c r="K4" s="7">
        <v>0</v>
      </c>
      <c r="L4" s="7">
        <f t="shared" ref="L4:L35" si="2">K4^2/J4</f>
        <v>0</v>
      </c>
      <c r="M4" s="7">
        <f t="shared" ref="M4:M35" si="3">SQRT((L4)^2+E4^2)</f>
        <v>5.3622772123000004</v>
      </c>
      <c r="N4" s="15">
        <f t="shared" ref="N4:N35" si="4">-I4</f>
        <v>-5.3623112246372617</v>
      </c>
      <c r="O4" s="13">
        <f t="shared" ref="O4:O35" si="5">E4*mass*K4</f>
        <v>0</v>
      </c>
      <c r="P4" s="21">
        <f>0</f>
        <v>0</v>
      </c>
    </row>
    <row r="5" spans="1:31" x14ac:dyDescent="0.45">
      <c r="B5" s="7">
        <f>B4+0.5</f>
        <v>0.5</v>
      </c>
      <c r="C5" s="7">
        <v>0.3</v>
      </c>
      <c r="D5" s="7">
        <f t="shared" si="0"/>
        <v>2.899053227347741</v>
      </c>
      <c r="E5" s="18">
        <v>0.80693497749999998</v>
      </c>
      <c r="F5" s="7">
        <f t="shared" ref="F5:F35" si="6">D5+E5-0.02*K5^2</f>
        <v>3.3647403016824895</v>
      </c>
      <c r="G5" s="7"/>
      <c r="H5" s="7">
        <v>5.0510030086230291</v>
      </c>
      <c r="I5" s="15">
        <f t="shared" si="1"/>
        <v>4.7510030086230293</v>
      </c>
      <c r="J5" s="16">
        <v>1000</v>
      </c>
      <c r="K5" s="15">
        <f>F4*(B5-B4) + K4</f>
        <v>4.1306652198238707</v>
      </c>
      <c r="L5" s="7">
        <f t="shared" si="2"/>
        <v>1.7062395158262585E-2</v>
      </c>
      <c r="M5" s="7">
        <f>SQRT((L5)^2+E5^2)</f>
        <v>0.80711534692475162</v>
      </c>
      <c r="N5" s="15">
        <f t="shared" si="4"/>
        <v>-4.7510030086230293</v>
      </c>
      <c r="O5" s="13">
        <f t="shared" si="5"/>
        <v>499.97673693279114</v>
      </c>
      <c r="P5" s="21">
        <f t="shared" ref="P5:P35" si="7">IF(O5&gt;0,P4+O5*(B5-B4),P4)</f>
        <v>249.98836846639557</v>
      </c>
    </row>
    <row r="6" spans="1:31" x14ac:dyDescent="0.45">
      <c r="B6" s="7">
        <f t="shared" ref="B6:B35" si="8">B5+0.5</f>
        <v>1</v>
      </c>
      <c r="C6" s="7">
        <v>0.3</v>
      </c>
      <c r="D6" s="7">
        <f t="shared" si="0"/>
        <v>2.899053227347741</v>
      </c>
      <c r="E6" s="18">
        <v>0.57338012189999998</v>
      </c>
      <c r="F6" s="7">
        <f t="shared" si="6"/>
        <v>2.7966057448356665</v>
      </c>
      <c r="G6" s="7"/>
      <c r="H6" s="7">
        <v>5.5430590466184499</v>
      </c>
      <c r="I6" s="15">
        <f>H6-0.3</f>
        <v>5.2430590466184501</v>
      </c>
      <c r="J6" s="16">
        <v>1000</v>
      </c>
      <c r="K6" s="15">
        <f t="shared" ref="K6:K35" si="9">F5*(B6-B5) + K5</f>
        <v>5.8130353706651157</v>
      </c>
      <c r="L6" s="7">
        <f t="shared" si="2"/>
        <v>3.3791380220603719E-2</v>
      </c>
      <c r="M6" s="7">
        <f t="shared" si="3"/>
        <v>0.57437498341003002</v>
      </c>
      <c r="N6" s="15">
        <f t="shared" si="4"/>
        <v>-5.2430590466184501</v>
      </c>
      <c r="O6" s="13">
        <f t="shared" si="5"/>
        <v>499.96183941614635</v>
      </c>
      <c r="P6" s="21">
        <f t="shared" si="7"/>
        <v>499.96928817446872</v>
      </c>
    </row>
    <row r="7" spans="1:31" x14ac:dyDescent="0.45">
      <c r="B7" s="7">
        <f t="shared" si="8"/>
        <v>1.5</v>
      </c>
      <c r="C7" s="7">
        <v>0.3</v>
      </c>
      <c r="D7" s="7">
        <f t="shared" si="0"/>
        <v>2.899053227347741</v>
      </c>
      <c r="E7" s="18">
        <v>0.46218115119999997</v>
      </c>
      <c r="F7" s="7">
        <f t="shared" si="6"/>
        <v>2.3211663934247273</v>
      </c>
      <c r="G7" s="7"/>
      <c r="H7" s="7">
        <v>5.1478537373624604</v>
      </c>
      <c r="I7" s="15">
        <f t="shared" si="1"/>
        <v>4.8478537373624606</v>
      </c>
      <c r="J7" s="16">
        <v>1000</v>
      </c>
      <c r="K7" s="15">
        <f t="shared" si="9"/>
        <v>7.2113382430829489</v>
      </c>
      <c r="L7" s="7">
        <f t="shared" si="2"/>
        <v>5.2003399256150669E-2</v>
      </c>
      <c r="M7" s="7">
        <f t="shared" si="3"/>
        <v>0.46509759197264378</v>
      </c>
      <c r="N7" s="15">
        <f t="shared" si="4"/>
        <v>-4.8478537373624606</v>
      </c>
      <c r="O7" s="13">
        <f t="shared" si="5"/>
        <v>499.94169163209932</v>
      </c>
      <c r="P7" s="21">
        <f t="shared" si="7"/>
        <v>749.94013399051835</v>
      </c>
    </row>
    <row r="8" spans="1:31" x14ac:dyDescent="0.45">
      <c r="B8" s="7">
        <f t="shared" si="8"/>
        <v>2</v>
      </c>
      <c r="C8" s="7">
        <v>0.3</v>
      </c>
      <c r="D8" s="7">
        <f t="shared" si="0"/>
        <v>2.899053227347741</v>
      </c>
      <c r="E8" s="18">
        <v>0.39808266819999999</v>
      </c>
      <c r="F8" s="7">
        <f t="shared" si="6"/>
        <v>1.8953545236656526</v>
      </c>
      <c r="G8" s="7"/>
      <c r="H8" s="7">
        <v>5.1412278535902178</v>
      </c>
      <c r="I8" s="15">
        <f>H8-0.3</f>
        <v>4.841227853590218</v>
      </c>
      <c r="J8" s="16">
        <v>1000</v>
      </c>
      <c r="K8" s="15">
        <f t="shared" si="9"/>
        <v>8.3719214397953117</v>
      </c>
      <c r="L8" s="7">
        <f t="shared" si="2"/>
        <v>7.0089068594104409E-2</v>
      </c>
      <c r="M8" s="7">
        <f t="shared" si="3"/>
        <v>0.40420574990667851</v>
      </c>
      <c r="N8" s="15">
        <f t="shared" si="4"/>
        <v>-4.841227853590218</v>
      </c>
      <c r="O8" s="13">
        <f t="shared" si="5"/>
        <v>499.90752370717553</v>
      </c>
      <c r="P8" s="21">
        <f t="shared" si="7"/>
        <v>999.89389584410605</v>
      </c>
    </row>
    <row r="9" spans="1:31" x14ac:dyDescent="0.45">
      <c r="B9" s="7">
        <f t="shared" si="8"/>
        <v>2.5</v>
      </c>
      <c r="C9" s="7">
        <v>0.3</v>
      </c>
      <c r="D9" s="7">
        <f t="shared" si="0"/>
        <v>2.899053227347741</v>
      </c>
      <c r="E9" s="18">
        <v>0.35753703440000001</v>
      </c>
      <c r="F9" s="7">
        <f t="shared" si="6"/>
        <v>1.5194918625599636</v>
      </c>
      <c r="G9" s="7"/>
      <c r="H9" s="7">
        <v>5.0992849719490048</v>
      </c>
      <c r="I9" s="15">
        <f t="shared" ref="I9:I35" si="10">H9-0.3</f>
        <v>4.7992849719490049</v>
      </c>
      <c r="J9" s="16">
        <v>1000</v>
      </c>
      <c r="K9" s="15">
        <f t="shared" si="9"/>
        <v>9.3195987016281379</v>
      </c>
      <c r="L9" s="7">
        <f t="shared" si="2"/>
        <v>8.6854919959388863E-2</v>
      </c>
      <c r="M9" s="7">
        <f t="shared" si="3"/>
        <v>0.36793546728835297</v>
      </c>
      <c r="N9" s="15">
        <f t="shared" si="4"/>
        <v>-4.7992849719490049</v>
      </c>
      <c r="O9" s="13">
        <f t="shared" si="5"/>
        <v>499.81525223673225</v>
      </c>
      <c r="P9" s="21">
        <f t="shared" si="7"/>
        <v>1249.8015219624722</v>
      </c>
    </row>
    <row r="10" spans="1:31" x14ac:dyDescent="0.45">
      <c r="B10" s="7">
        <f t="shared" si="8"/>
        <v>3</v>
      </c>
      <c r="C10" s="7">
        <v>0.3</v>
      </c>
      <c r="D10" s="7">
        <f t="shared" si="0"/>
        <v>2.899053227347741</v>
      </c>
      <c r="E10" s="18">
        <v>-4.0937250163999996</v>
      </c>
      <c r="F10" s="7">
        <f t="shared" si="6"/>
        <v>-3.2265355536309328</v>
      </c>
      <c r="G10" s="7"/>
      <c r="H10" s="7">
        <v>5.2673372817725035</v>
      </c>
      <c r="I10" s="15">
        <f t="shared" si="10"/>
        <v>4.9673372817725037</v>
      </c>
      <c r="J10" s="16">
        <v>1000</v>
      </c>
      <c r="K10" s="15">
        <f t="shared" si="9"/>
        <v>10.07934463290812</v>
      </c>
      <c r="L10" s="7">
        <f t="shared" si="2"/>
        <v>0.10159318822893371</v>
      </c>
      <c r="M10" s="7">
        <f t="shared" si="3"/>
        <v>4.0949854316949281</v>
      </c>
      <c r="N10" s="15">
        <f t="shared" si="4"/>
        <v>-4.9673372817725037</v>
      </c>
      <c r="O10" s="13">
        <f t="shared" si="5"/>
        <v>-6189.3097908979562</v>
      </c>
      <c r="P10" s="21">
        <f t="shared" si="7"/>
        <v>1249.8015219624722</v>
      </c>
    </row>
    <row r="11" spans="1:31" x14ac:dyDescent="0.45">
      <c r="B11" s="7">
        <f t="shared" si="8"/>
        <v>3.5</v>
      </c>
      <c r="C11" s="7">
        <v>0.3</v>
      </c>
      <c r="D11" s="7">
        <f t="shared" si="0"/>
        <v>2.899053227347741</v>
      </c>
      <c r="E11" s="18">
        <v>-5.5972379218999997</v>
      </c>
      <c r="F11" s="7">
        <f t="shared" si="6"/>
        <v>-4.1316738412176122</v>
      </c>
      <c r="G11" s="7"/>
      <c r="H11" s="7">
        <v>5.8978314271655066</v>
      </c>
      <c r="I11" s="15">
        <f t="shared" si="10"/>
        <v>5.5978314271655067</v>
      </c>
      <c r="J11" s="16">
        <v>1000</v>
      </c>
      <c r="K11" s="15">
        <f t="shared" si="9"/>
        <v>8.4660768560926538</v>
      </c>
      <c r="L11" s="7">
        <f t="shared" si="2"/>
        <v>7.1674457333267674E-2</v>
      </c>
      <c r="M11" s="7">
        <f t="shared" si="3"/>
        <v>5.5976968104917448</v>
      </c>
      <c r="N11" s="15">
        <f t="shared" si="4"/>
        <v>-5.5978314271655067</v>
      </c>
      <c r="O11" s="13">
        <f t="shared" si="5"/>
        <v>-7107.9969642962596</v>
      </c>
      <c r="P11" s="21">
        <f t="shared" si="7"/>
        <v>1249.8015219624722</v>
      </c>
    </row>
    <row r="12" spans="1:31" x14ac:dyDescent="0.45">
      <c r="B12" s="7">
        <f t="shared" si="8"/>
        <v>4</v>
      </c>
      <c r="C12" s="7">
        <v>0.3</v>
      </c>
      <c r="D12" s="7">
        <f t="shared" si="0"/>
        <v>2.899053227347741</v>
      </c>
      <c r="E12" s="18">
        <v>-5.0382281794999999</v>
      </c>
      <c r="F12" s="7">
        <f t="shared" si="6"/>
        <v>-2.9584363767875046</v>
      </c>
      <c r="G12" s="7"/>
      <c r="H12" s="7">
        <v>5.3384620262732607</v>
      </c>
      <c r="I12" s="15">
        <f t="shared" si="10"/>
        <v>5.0384620262732609</v>
      </c>
      <c r="J12" s="16">
        <v>1000</v>
      </c>
      <c r="K12" s="15">
        <f t="shared" si="9"/>
        <v>6.4002399354838477</v>
      </c>
      <c r="L12" s="7">
        <f t="shared" si="2"/>
        <v>4.0963071231762287E-2</v>
      </c>
      <c r="M12" s="7">
        <f t="shared" si="3"/>
        <v>5.038394700885652</v>
      </c>
      <c r="N12" s="15">
        <f t="shared" si="4"/>
        <v>-5.0384620262732609</v>
      </c>
      <c r="O12" s="13">
        <f t="shared" si="5"/>
        <v>-4836.880379777398</v>
      </c>
      <c r="P12" s="21">
        <f t="shared" si="7"/>
        <v>1249.8015219624722</v>
      </c>
    </row>
    <row r="13" spans="1:31" x14ac:dyDescent="0.45">
      <c r="B13" s="7">
        <f t="shared" si="8"/>
        <v>4.5</v>
      </c>
      <c r="C13" s="7">
        <v>0.3</v>
      </c>
      <c r="D13" s="7">
        <f t="shared" si="0"/>
        <v>2.899053227347741</v>
      </c>
      <c r="E13" s="18">
        <v>-2.7209796920999998</v>
      </c>
      <c r="F13" s="7">
        <f t="shared" si="6"/>
        <v>-0.3062555654589319</v>
      </c>
      <c r="G13" s="7"/>
      <c r="H13" s="7">
        <v>5.8553342962135719</v>
      </c>
      <c r="I13" s="15">
        <f t="shared" si="10"/>
        <v>5.5553342962135721</v>
      </c>
      <c r="J13" s="16">
        <v>5</v>
      </c>
      <c r="K13" s="15">
        <f t="shared" si="9"/>
        <v>4.9210217470900952</v>
      </c>
      <c r="L13" s="7">
        <f t="shared" ref="L13:L27" si="11">K13^2/J13</f>
        <v>4.8432910070667301</v>
      </c>
      <c r="M13" s="7">
        <f t="shared" si="3"/>
        <v>5.5552856149755314</v>
      </c>
      <c r="N13" s="15">
        <f t="shared" si="4"/>
        <v>-5.5553342962135721</v>
      </c>
      <c r="O13" s="13">
        <f t="shared" si="5"/>
        <v>-2008.5000357321915</v>
      </c>
      <c r="P13" s="21">
        <f t="shared" si="7"/>
        <v>1249.8015219624722</v>
      </c>
    </row>
    <row r="14" spans="1:31" x14ac:dyDescent="0.45">
      <c r="B14" s="7">
        <f t="shared" si="8"/>
        <v>5</v>
      </c>
      <c r="C14" s="7">
        <v>0.3</v>
      </c>
      <c r="D14" s="7">
        <f t="shared" si="0"/>
        <v>2.899053227347741</v>
      </c>
      <c r="E14" s="18">
        <v>-2.2941013434999999</v>
      </c>
      <c r="F14" s="7">
        <f t="shared" si="6"/>
        <v>0.15029562674001062</v>
      </c>
      <c r="G14" s="7"/>
      <c r="H14" s="7">
        <v>5.3926279527306145</v>
      </c>
      <c r="I14" s="15">
        <f t="shared" si="10"/>
        <v>5.0926279527306146</v>
      </c>
      <c r="J14" s="16">
        <v>5</v>
      </c>
      <c r="K14" s="15">
        <f t="shared" si="9"/>
        <v>4.7678939643606295</v>
      </c>
      <c r="L14" s="7">
        <f t="shared" si="11"/>
        <v>4.5465625710773043</v>
      </c>
      <c r="M14" s="7">
        <f t="shared" si="3"/>
        <v>5.0925565472530172</v>
      </c>
      <c r="N14" s="15">
        <f t="shared" si="4"/>
        <v>-5.0926279527306146</v>
      </c>
      <c r="O14" s="13">
        <f t="shared" si="5"/>
        <v>-1640.7047923957891</v>
      </c>
      <c r="P14" s="21">
        <f t="shared" si="7"/>
        <v>1249.8015219624722</v>
      </c>
    </row>
    <row r="15" spans="1:31" x14ac:dyDescent="0.45">
      <c r="B15" s="7">
        <f t="shared" si="8"/>
        <v>5.5</v>
      </c>
      <c r="C15" s="7">
        <v>0.3</v>
      </c>
      <c r="D15" s="7">
        <f t="shared" si="0"/>
        <v>2.899053227347741</v>
      </c>
      <c r="E15" s="18">
        <v>0.68823917550000002</v>
      </c>
      <c r="F15" s="7">
        <f t="shared" si="6"/>
        <v>3.118191329630855</v>
      </c>
      <c r="G15" s="7"/>
      <c r="H15" s="7">
        <v>5.0412506238459125</v>
      </c>
      <c r="I15" s="15">
        <f t="shared" si="10"/>
        <v>4.7412506238459127</v>
      </c>
      <c r="J15" s="16">
        <v>5</v>
      </c>
      <c r="K15" s="15">
        <f t="shared" si="9"/>
        <v>4.8430417777306349</v>
      </c>
      <c r="L15" s="7">
        <f t="shared" si="11"/>
        <v>4.6910107321688619</v>
      </c>
      <c r="M15" s="7">
        <f t="shared" si="3"/>
        <v>4.7412292553742175</v>
      </c>
      <c r="N15" s="15">
        <f t="shared" si="4"/>
        <v>-4.7412506238459127</v>
      </c>
      <c r="O15" s="13">
        <f t="shared" si="5"/>
        <v>499.97566200260798</v>
      </c>
      <c r="P15" s="21">
        <f t="shared" si="7"/>
        <v>1499.7893529637761</v>
      </c>
    </row>
    <row r="16" spans="1:31" x14ac:dyDescent="0.45">
      <c r="B16" s="7">
        <f t="shared" si="8"/>
        <v>6</v>
      </c>
      <c r="C16" s="7">
        <v>0.3</v>
      </c>
      <c r="D16" s="7">
        <f t="shared" si="0"/>
        <v>2.899053227347741</v>
      </c>
      <c r="E16" s="18">
        <v>0.52063085279999999</v>
      </c>
      <c r="F16" s="7">
        <f t="shared" si="6"/>
        <v>2.5999368034827359</v>
      </c>
      <c r="G16" s="7"/>
      <c r="H16" s="7">
        <v>5.716598475865827</v>
      </c>
      <c r="I16" s="15">
        <f t="shared" si="10"/>
        <v>5.4165984758658272</v>
      </c>
      <c r="J16" s="16">
        <v>-5</v>
      </c>
      <c r="K16" s="15">
        <f t="shared" si="9"/>
        <v>6.4021374425460627</v>
      </c>
      <c r="L16" s="7">
        <f t="shared" si="11"/>
        <v>-8.1974727666500478</v>
      </c>
      <c r="M16" s="7">
        <f t="shared" si="3"/>
        <v>8.2139890579946861</v>
      </c>
      <c r="N16" s="15">
        <f t="shared" si="4"/>
        <v>-5.4165984758658272</v>
      </c>
      <c r="O16" s="13">
        <f t="shared" si="5"/>
        <v>499.97254146833512</v>
      </c>
      <c r="P16" s="21">
        <f t="shared" si="7"/>
        <v>1749.7756236979437</v>
      </c>
    </row>
    <row r="17" spans="2:19" ht="14.65" thickBot="1" x14ac:dyDescent="0.5">
      <c r="B17" s="7">
        <f t="shared" si="8"/>
        <v>6.5</v>
      </c>
      <c r="C17" s="7">
        <v>0.3</v>
      </c>
      <c r="D17" s="7">
        <f t="shared" si="0"/>
        <v>2.899053227347741</v>
      </c>
      <c r="E17" s="18">
        <v>0.43275222940000002</v>
      </c>
      <c r="F17" s="7">
        <f t="shared" si="6"/>
        <v>2.1453567680156089</v>
      </c>
      <c r="G17" s="7"/>
      <c r="H17" s="7">
        <v>5.6642566000684162</v>
      </c>
      <c r="I17" s="15">
        <f t="shared" si="10"/>
        <v>5.3642566000684164</v>
      </c>
      <c r="J17" s="16">
        <v>-5</v>
      </c>
      <c r="K17" s="15">
        <f t="shared" si="9"/>
        <v>7.7021058442874306</v>
      </c>
      <c r="L17" s="7">
        <f t="shared" si="11"/>
        <v>-11.864486887321318</v>
      </c>
      <c r="M17" s="7">
        <f t="shared" si="3"/>
        <v>11.872376492997102</v>
      </c>
      <c r="N17" s="15">
        <f t="shared" si="4"/>
        <v>-5.3642566000684164</v>
      </c>
      <c r="O17" s="13">
        <f t="shared" si="5"/>
        <v>499.96552127852323</v>
      </c>
      <c r="P17" s="21">
        <f t="shared" si="7"/>
        <v>1999.7583843372054</v>
      </c>
    </row>
    <row r="18" spans="2:19" ht="15.75" x14ac:dyDescent="0.5">
      <c r="B18" s="7">
        <f t="shared" si="8"/>
        <v>7</v>
      </c>
      <c r="C18" s="7">
        <v>0.3</v>
      </c>
      <c r="D18" s="7">
        <f t="shared" si="0"/>
        <v>2.899053227347741</v>
      </c>
      <c r="E18" s="18">
        <v>0.37984543650000002</v>
      </c>
      <c r="F18" s="7">
        <f t="shared" si="6"/>
        <v>1.7389618987849647</v>
      </c>
      <c r="G18" s="7"/>
      <c r="H18" s="7">
        <v>5.2013230540525672</v>
      </c>
      <c r="I18" s="15">
        <f t="shared" si="10"/>
        <v>4.9013230540525674</v>
      </c>
      <c r="J18" s="16">
        <v>-5</v>
      </c>
      <c r="K18" s="15">
        <f t="shared" si="9"/>
        <v>8.7747842282952355</v>
      </c>
      <c r="L18" s="7">
        <f t="shared" si="11"/>
        <v>-15.399367650627763</v>
      </c>
      <c r="M18" s="7">
        <f t="shared" si="3"/>
        <v>15.404051629192585</v>
      </c>
      <c r="N18" s="15">
        <f t="shared" si="4"/>
        <v>-4.9013230540525674</v>
      </c>
      <c r="O18" s="13">
        <f t="shared" si="5"/>
        <v>499.95926180851791</v>
      </c>
      <c r="P18" s="21">
        <f t="shared" si="7"/>
        <v>2249.7380152414644</v>
      </c>
      <c r="S18" s="14" t="s">
        <v>16</v>
      </c>
    </row>
    <row r="19" spans="2:19" x14ac:dyDescent="0.45">
      <c r="B19" s="7">
        <f t="shared" si="8"/>
        <v>7.5</v>
      </c>
      <c r="C19" s="7">
        <v>0.3</v>
      </c>
      <c r="D19" s="7">
        <f t="shared" si="0"/>
        <v>2.899053227347741</v>
      </c>
      <c r="E19" s="18">
        <v>0.34559664559999997</v>
      </c>
      <c r="F19" s="7">
        <f t="shared" si="6"/>
        <v>1.384412856596543</v>
      </c>
      <c r="G19" s="7"/>
      <c r="H19" s="7">
        <v>5.5945634273547507</v>
      </c>
      <c r="I19" s="15">
        <f t="shared" si="10"/>
        <v>5.2945634273547508</v>
      </c>
      <c r="J19" s="16">
        <v>1000</v>
      </c>
      <c r="K19" s="15">
        <f t="shared" si="9"/>
        <v>9.6442651776877177</v>
      </c>
      <c r="L19" s="7">
        <f t="shared" si="11"/>
        <v>9.3011850817559902E-2</v>
      </c>
      <c r="M19" s="7">
        <f t="shared" si="3"/>
        <v>0.35789418246526444</v>
      </c>
      <c r="N19" s="15">
        <f t="shared" si="4"/>
        <v>-5.2945634273547508</v>
      </c>
      <c r="O19" s="13">
        <f t="shared" si="5"/>
        <v>499.95385420286442</v>
      </c>
      <c r="P19" s="21">
        <f t="shared" si="7"/>
        <v>2499.7149423428964</v>
      </c>
      <c r="S19" s="2" t="s">
        <v>28</v>
      </c>
    </row>
    <row r="20" spans="2:19" ht="14.65" thickBot="1" x14ac:dyDescent="0.5">
      <c r="B20" s="7">
        <f t="shared" si="8"/>
        <v>8</v>
      </c>
      <c r="C20" s="7">
        <v>0.3</v>
      </c>
      <c r="D20" s="7">
        <f t="shared" si="0"/>
        <v>2.899053227347741</v>
      </c>
      <c r="E20" s="18">
        <v>0.3224500045</v>
      </c>
      <c r="F20" s="7">
        <f t="shared" si="6"/>
        <v>1.0846503266206491</v>
      </c>
      <c r="G20" s="7"/>
      <c r="H20" s="7">
        <v>5.0084589497584355</v>
      </c>
      <c r="I20" s="15">
        <f t="shared" si="10"/>
        <v>4.7084589497584357</v>
      </c>
      <c r="J20" s="16">
        <v>1000</v>
      </c>
      <c r="K20" s="15">
        <f t="shared" si="9"/>
        <v>10.33647160598599</v>
      </c>
      <c r="L20" s="7">
        <f t="shared" si="11"/>
        <v>0.10684264526135459</v>
      </c>
      <c r="M20" s="7">
        <f t="shared" si="3"/>
        <v>0.33969008853437815</v>
      </c>
      <c r="N20" s="15">
        <f t="shared" si="4"/>
        <v>-4.7084589497584357</v>
      </c>
      <c r="O20" s="13">
        <f t="shared" si="5"/>
        <v>499.94929737964571</v>
      </c>
      <c r="P20" s="21">
        <f t="shared" si="7"/>
        <v>2749.6895910327194</v>
      </c>
      <c r="S20" s="17">
        <f>AVERAGE(K4:K35)*B35</f>
        <v>144.93195443618953</v>
      </c>
    </row>
    <row r="21" spans="2:19" x14ac:dyDescent="0.45">
      <c r="B21" s="7">
        <f t="shared" si="8"/>
        <v>8.5</v>
      </c>
      <c r="C21" s="7">
        <v>0.3</v>
      </c>
      <c r="D21" s="7">
        <f t="shared" si="0"/>
        <v>2.899053227347741</v>
      </c>
      <c r="E21" s="18">
        <v>0.30637304510000002</v>
      </c>
      <c r="F21" s="7">
        <f>D21+E21-0.02*K21^2</f>
        <v>0.83846188949470202</v>
      </c>
      <c r="G21" s="7"/>
      <c r="H21" s="7">
        <v>5.9037745401277535</v>
      </c>
      <c r="I21" s="15">
        <f t="shared" si="10"/>
        <v>5.6037745401277537</v>
      </c>
      <c r="J21" s="16">
        <v>1000</v>
      </c>
      <c r="K21" s="15">
        <f t="shared" si="9"/>
        <v>10.878796769296315</v>
      </c>
      <c r="L21" s="7">
        <f t="shared" si="11"/>
        <v>0.11834821914765195</v>
      </c>
      <c r="M21" s="7">
        <f>SQRT((L21)^2+E21^2)</f>
        <v>0.32843681848913847</v>
      </c>
      <c r="N21" s="15">
        <f t="shared" si="4"/>
        <v>-5.6037745401277537</v>
      </c>
      <c r="O21" s="13">
        <f t="shared" si="5"/>
        <v>499.94551398500317</v>
      </c>
      <c r="P21" s="21">
        <f t="shared" si="7"/>
        <v>2999.662348025221</v>
      </c>
    </row>
    <row r="22" spans="2:19" x14ac:dyDescent="0.45">
      <c r="B22" s="7">
        <f t="shared" si="8"/>
        <v>9</v>
      </c>
      <c r="C22" s="7">
        <v>0.3</v>
      </c>
      <c r="D22" s="7">
        <f t="shared" si="0"/>
        <v>2.899053227347741</v>
      </c>
      <c r="E22" s="18">
        <v>0.29500274479999999</v>
      </c>
      <c r="F22" s="7">
        <f>D22+E22-0.02*K22^2</f>
        <v>0.64114736760176605</v>
      </c>
      <c r="G22" s="7"/>
      <c r="H22" s="7">
        <v>5.9019712484700415</v>
      </c>
      <c r="I22" s="15">
        <f t="shared" si="10"/>
        <v>5.6019712484700417</v>
      </c>
      <c r="J22" s="16">
        <v>1000</v>
      </c>
      <c r="K22" s="15">
        <f t="shared" si="9"/>
        <v>11.298027714043666</v>
      </c>
      <c r="L22" s="7">
        <f t="shared" si="11"/>
        <v>0.12764543022729874</v>
      </c>
      <c r="M22" s="7">
        <f t="shared" si="3"/>
        <v>0.32143424723797887</v>
      </c>
      <c r="N22" s="15">
        <f t="shared" si="4"/>
        <v>-5.6019712484700417</v>
      </c>
      <c r="O22" s="13">
        <f t="shared" si="5"/>
        <v>499.94237797040267</v>
      </c>
      <c r="P22" s="21">
        <f t="shared" si="7"/>
        <v>3249.6335370104225</v>
      </c>
    </row>
    <row r="23" spans="2:19" x14ac:dyDescent="0.45">
      <c r="B23" s="7">
        <f t="shared" si="8"/>
        <v>9.5</v>
      </c>
      <c r="C23" s="7">
        <v>0.3</v>
      </c>
      <c r="D23" s="7">
        <f t="shared" si="0"/>
        <v>2.899053227347741</v>
      </c>
      <c r="E23" s="18">
        <v>0.28686168490000002</v>
      </c>
      <c r="F23" s="7">
        <f t="shared" si="6"/>
        <v>0.48607694340783381</v>
      </c>
      <c r="G23" s="7"/>
      <c r="H23" s="7">
        <v>5.858501477726394</v>
      </c>
      <c r="I23" s="15">
        <f t="shared" si="10"/>
        <v>5.5585014777263941</v>
      </c>
      <c r="J23" s="16">
        <v>1000</v>
      </c>
      <c r="K23" s="15">
        <f>F22*(B23-B22) + K22</f>
        <v>11.61860139784455</v>
      </c>
      <c r="L23" s="7">
        <f t="shared" si="11"/>
        <v>0.13499189844199536</v>
      </c>
      <c r="M23" s="7">
        <f t="shared" si="3"/>
        <v>0.31703696773190487</v>
      </c>
      <c r="N23" s="15">
        <f t="shared" si="4"/>
        <v>-5.5585014777263941</v>
      </c>
      <c r="O23" s="13">
        <f t="shared" si="5"/>
        <v>499.9397359750775</v>
      </c>
      <c r="P23" s="21">
        <f t="shared" si="7"/>
        <v>3499.6034049979612</v>
      </c>
    </row>
    <row r="24" spans="2:19" x14ac:dyDescent="0.45">
      <c r="B24" s="7">
        <f t="shared" si="8"/>
        <v>10</v>
      </c>
      <c r="C24" s="7">
        <v>0.3</v>
      </c>
      <c r="D24" s="7">
        <f t="shared" si="0"/>
        <v>2.899053227347741</v>
      </c>
      <c r="E24" s="18">
        <v>0.28098274690000002</v>
      </c>
      <c r="F24" s="7">
        <f t="shared" si="6"/>
        <v>0.36606596635050526</v>
      </c>
      <c r="G24" s="7"/>
      <c r="H24" s="7">
        <v>5.772152436561262</v>
      </c>
      <c r="I24" s="15">
        <f t="shared" si="10"/>
        <v>5.4721524365612622</v>
      </c>
      <c r="J24" s="16">
        <v>1000</v>
      </c>
      <c r="K24" s="15">
        <f t="shared" si="9"/>
        <v>11.861639869548467</v>
      </c>
      <c r="L24" s="7">
        <f t="shared" si="11"/>
        <v>0.14069850039486179</v>
      </c>
      <c r="M24" s="7">
        <f t="shared" si="3"/>
        <v>0.31424094588202917</v>
      </c>
      <c r="N24" s="15">
        <f t="shared" si="4"/>
        <v>-5.4721524365612622</v>
      </c>
      <c r="O24" s="13">
        <f t="shared" si="5"/>
        <v>499.93742299264295</v>
      </c>
      <c r="P24" s="21">
        <f t="shared" si="7"/>
        <v>3749.5721164942825</v>
      </c>
    </row>
    <row r="25" spans="2:19" x14ac:dyDescent="0.45">
      <c r="B25" s="7">
        <f t="shared" si="8"/>
        <v>10.5</v>
      </c>
      <c r="C25" s="7">
        <v>0.3</v>
      </c>
      <c r="D25" s="7">
        <f t="shared" si="0"/>
        <v>2.899053227347741</v>
      </c>
      <c r="E25" s="18">
        <v>0.27671168730000001</v>
      </c>
      <c r="F25" s="7">
        <f t="shared" si="6"/>
        <v>0.27428203206494617</v>
      </c>
      <c r="G25" s="7"/>
      <c r="H25" s="7">
        <v>5.5098794438847687</v>
      </c>
      <c r="I25" s="15">
        <f t="shared" si="10"/>
        <v>5.2098794438847689</v>
      </c>
      <c r="J25" s="16">
        <v>1000</v>
      </c>
      <c r="K25" s="15">
        <f t="shared" si="9"/>
        <v>12.044672852723719</v>
      </c>
      <c r="L25" s="7">
        <f t="shared" si="11"/>
        <v>0.14507414412913974</v>
      </c>
      <c r="M25" s="7">
        <f t="shared" si="3"/>
        <v>0.31243537761145967</v>
      </c>
      <c r="N25" s="15">
        <f t="shared" si="4"/>
        <v>-5.2098794438847689</v>
      </c>
      <c r="O25" s="13">
        <f t="shared" si="5"/>
        <v>499.93526220805273</v>
      </c>
      <c r="P25" s="21">
        <f t="shared" si="7"/>
        <v>3999.5397475983086</v>
      </c>
    </row>
    <row r="26" spans="2:19" x14ac:dyDescent="0.45">
      <c r="B26" s="7">
        <f t="shared" si="8"/>
        <v>11</v>
      </c>
      <c r="C26" s="7">
        <v>0.3</v>
      </c>
      <c r="D26" s="7">
        <f t="shared" si="0"/>
        <v>2.899053227347741</v>
      </c>
      <c r="E26" s="18">
        <v>0.27359530310000002</v>
      </c>
      <c r="F26" s="7">
        <f t="shared" si="6"/>
        <v>0.20471674778732663</v>
      </c>
      <c r="G26" s="7"/>
      <c r="H26" s="7">
        <v>5.39413195880892</v>
      </c>
      <c r="I26" s="15">
        <f t="shared" si="10"/>
        <v>5.0941319588089202</v>
      </c>
      <c r="J26" s="16">
        <v>5</v>
      </c>
      <c r="K26" s="15">
        <f t="shared" si="9"/>
        <v>12.181813868756192</v>
      </c>
      <c r="L26" s="7">
        <f t="shared" si="11"/>
        <v>29.679317826604141</v>
      </c>
      <c r="M26" s="7">
        <f t="shared" si="3"/>
        <v>29.680578852887297</v>
      </c>
      <c r="N26" s="15">
        <f t="shared" si="4"/>
        <v>-5.0941319588089202</v>
      </c>
      <c r="O26" s="13">
        <f t="shared" si="5"/>
        <v>499.93305865952016</v>
      </c>
      <c r="P26" s="21">
        <f t="shared" si="7"/>
        <v>4249.5062769280685</v>
      </c>
    </row>
    <row r="27" spans="2:19" x14ac:dyDescent="0.45">
      <c r="B27" s="7">
        <f t="shared" si="8"/>
        <v>11.5</v>
      </c>
      <c r="C27" s="7">
        <v>0.3</v>
      </c>
      <c r="D27" s="7">
        <f t="shared" si="0"/>
        <v>2.899053227347741</v>
      </c>
      <c r="E27" s="18">
        <v>0.27131421259999999</v>
      </c>
      <c r="F27" s="7">
        <f t="shared" si="6"/>
        <v>0.15234968620595746</v>
      </c>
      <c r="G27" s="7"/>
      <c r="H27" s="7">
        <v>5.6548419761332624</v>
      </c>
      <c r="I27" s="15">
        <f t="shared" si="10"/>
        <v>5.3548419761332626</v>
      </c>
      <c r="J27" s="16">
        <v>1000</v>
      </c>
      <c r="K27" s="15">
        <f t="shared" si="9"/>
        <v>12.284172242649856</v>
      </c>
      <c r="L27" s="7">
        <f t="shared" si="11"/>
        <v>0.15090088768708917</v>
      </c>
      <c r="M27" s="7">
        <f t="shared" si="3"/>
        <v>0.31045527836309933</v>
      </c>
      <c r="N27" s="15">
        <f t="shared" si="4"/>
        <v>-5.3548419761332626</v>
      </c>
      <c r="O27" s="13">
        <f t="shared" si="5"/>
        <v>499.93057791859826</v>
      </c>
      <c r="P27" s="21">
        <f t="shared" si="7"/>
        <v>4499.4715658873674</v>
      </c>
    </row>
    <row r="28" spans="2:19" x14ac:dyDescent="0.45">
      <c r="B28" s="7">
        <f t="shared" si="8"/>
        <v>12</v>
      </c>
      <c r="C28" s="7">
        <v>0.3</v>
      </c>
      <c r="D28" s="7">
        <f t="shared" si="0"/>
        <v>2.899053227347741</v>
      </c>
      <c r="E28" s="18">
        <v>0.26964048979999999</v>
      </c>
      <c r="F28" s="7">
        <f t="shared" si="6"/>
        <v>0.11313011554216912</v>
      </c>
      <c r="G28" s="7"/>
      <c r="H28" s="7">
        <v>5.2098428893790585</v>
      </c>
      <c r="I28" s="15">
        <f t="shared" si="10"/>
        <v>4.9098428893790587</v>
      </c>
      <c r="J28" s="16">
        <v>1000</v>
      </c>
      <c r="K28" s="15">
        <f t="shared" si="9"/>
        <v>12.360347085752835</v>
      </c>
      <c r="L28" s="7">
        <f t="shared" si="2"/>
        <v>0.15277818008027857</v>
      </c>
      <c r="M28" s="7">
        <f t="shared" si="3"/>
        <v>0.3099147722329898</v>
      </c>
      <c r="N28" s="15">
        <f t="shared" si="4"/>
        <v>-4.9098428893790587</v>
      </c>
      <c r="O28" s="13">
        <f t="shared" si="5"/>
        <v>499.92750634505956</v>
      </c>
      <c r="P28" s="21">
        <f t="shared" si="7"/>
        <v>4749.4353190598977</v>
      </c>
    </row>
    <row r="29" spans="2:19" x14ac:dyDescent="0.45">
      <c r="B29" s="7">
        <f t="shared" si="8"/>
        <v>12.5</v>
      </c>
      <c r="C29" s="7">
        <v>0.3</v>
      </c>
      <c r="D29" s="7">
        <f t="shared" si="0"/>
        <v>2.899053227347741</v>
      </c>
      <c r="E29" s="18">
        <v>0.26840992600000002</v>
      </c>
      <c r="F29" s="7">
        <f t="shared" si="6"/>
        <v>8.3869009747905121E-2</v>
      </c>
      <c r="G29" s="7"/>
      <c r="H29" s="7">
        <v>5.5194264374166675</v>
      </c>
      <c r="I29" s="15">
        <f t="shared" si="10"/>
        <v>5.2194264374166677</v>
      </c>
      <c r="J29" s="16">
        <v>5</v>
      </c>
      <c r="K29" s="15">
        <f t="shared" si="9"/>
        <v>12.41691214352392</v>
      </c>
      <c r="L29" s="7">
        <f t="shared" si="2"/>
        <v>30.835941435998357</v>
      </c>
      <c r="M29" s="7">
        <f t="shared" si="3"/>
        <v>30.837109594329618</v>
      </c>
      <c r="N29" s="15">
        <f t="shared" si="4"/>
        <v>-5.2194264374166677</v>
      </c>
      <c r="O29" s="13">
        <f t="shared" si="5"/>
        <v>499.92337043876353</v>
      </c>
      <c r="P29" s="21">
        <f t="shared" si="7"/>
        <v>4999.3970042792798</v>
      </c>
    </row>
    <row r="30" spans="2:19" x14ac:dyDescent="0.45">
      <c r="B30" s="7">
        <f t="shared" si="8"/>
        <v>13</v>
      </c>
      <c r="C30" s="7">
        <v>0.3</v>
      </c>
      <c r="D30" s="7">
        <f t="shared" si="0"/>
        <v>2.899053227347741</v>
      </c>
      <c r="E30" s="18">
        <v>0.26750328699999998</v>
      </c>
      <c r="F30" s="7">
        <f t="shared" si="6"/>
        <v>6.2099318181843E-2</v>
      </c>
      <c r="G30" s="7"/>
      <c r="H30" s="7">
        <v>5.1096925870788503</v>
      </c>
      <c r="I30" s="15">
        <f t="shared" si="10"/>
        <v>4.8096925870788505</v>
      </c>
      <c r="J30" s="16">
        <v>1000</v>
      </c>
      <c r="K30" s="15">
        <f t="shared" si="9"/>
        <v>12.458846648397872</v>
      </c>
      <c r="L30" s="7">
        <f t="shared" si="2"/>
        <v>0.15522285980829489</v>
      </c>
      <c r="M30" s="7">
        <f t="shared" si="3"/>
        <v>0.30927680928719814</v>
      </c>
      <c r="N30" s="15">
        <f t="shared" si="4"/>
        <v>-4.8096925870788505</v>
      </c>
      <c r="O30" s="13">
        <f t="shared" si="5"/>
        <v>499.91736460130454</v>
      </c>
      <c r="P30" s="21">
        <f t="shared" si="7"/>
        <v>5249.3556865799319</v>
      </c>
    </row>
    <row r="31" spans="2:19" x14ac:dyDescent="0.45">
      <c r="B31" s="7">
        <f t="shared" si="8"/>
        <v>13.5</v>
      </c>
      <c r="C31" s="7">
        <v>0.3</v>
      </c>
      <c r="D31" s="7">
        <f t="shared" si="0"/>
        <v>2.899053227347741</v>
      </c>
      <c r="E31" s="18">
        <v>0.26683323920000002</v>
      </c>
      <c r="F31" s="7">
        <f t="shared" si="6"/>
        <v>4.5936271111296723E-2</v>
      </c>
      <c r="G31" s="7"/>
      <c r="H31" s="7">
        <v>5.3191209663056442</v>
      </c>
      <c r="I31" s="15">
        <f t="shared" si="10"/>
        <v>5.0191209663056444</v>
      </c>
      <c r="J31" s="16">
        <v>1000</v>
      </c>
      <c r="K31" s="15">
        <f t="shared" si="9"/>
        <v>12.489896307488793</v>
      </c>
      <c r="L31" s="7">
        <f t="shared" si="2"/>
        <v>0.1559975097718222</v>
      </c>
      <c r="M31" s="7">
        <f t="shared" si="3"/>
        <v>0.309087690788511</v>
      </c>
      <c r="N31" s="15">
        <f t="shared" si="4"/>
        <v>-5.0191209663056444</v>
      </c>
      <c r="O31" s="13">
        <f t="shared" si="5"/>
        <v>499.90792334990311</v>
      </c>
      <c r="P31" s="21">
        <f t="shared" si="7"/>
        <v>5499.3096482548835</v>
      </c>
    </row>
    <row r="32" spans="2:19" x14ac:dyDescent="0.45">
      <c r="B32" s="7">
        <f t="shared" si="8"/>
        <v>14</v>
      </c>
      <c r="C32" s="7">
        <v>0.3</v>
      </c>
      <c r="D32" s="7">
        <f t="shared" si="0"/>
        <v>2.899053227347741</v>
      </c>
      <c r="E32" s="18">
        <v>0.26633466859999999</v>
      </c>
      <c r="F32" s="7">
        <f t="shared" si="6"/>
        <v>3.3952364547622516E-2</v>
      </c>
      <c r="G32" s="7"/>
      <c r="H32" s="7">
        <v>5.0302252538942218</v>
      </c>
      <c r="I32" s="15">
        <f t="shared" si="10"/>
        <v>4.730225253894222</v>
      </c>
      <c r="J32" s="16">
        <v>1000</v>
      </c>
      <c r="K32" s="15">
        <f t="shared" si="9"/>
        <v>12.512864443044442</v>
      </c>
      <c r="L32" s="7">
        <f t="shared" si="2"/>
        <v>0.1565717765700059</v>
      </c>
      <c r="M32" s="7">
        <f t="shared" si="3"/>
        <v>0.30894801652795845</v>
      </c>
      <c r="N32" s="15">
        <f t="shared" si="4"/>
        <v>-4.730225253894222</v>
      </c>
      <c r="O32" s="13">
        <f t="shared" si="5"/>
        <v>499.89144070124473</v>
      </c>
      <c r="P32" s="21">
        <f t="shared" si="7"/>
        <v>5749.2553686055062</v>
      </c>
    </row>
    <row r="33" spans="2:18" x14ac:dyDescent="0.45">
      <c r="B33" s="7">
        <f t="shared" si="8"/>
        <v>14.5</v>
      </c>
      <c r="C33" s="7">
        <v>0.3</v>
      </c>
      <c r="D33" s="7">
        <f t="shared" si="0"/>
        <v>2.899053227347741</v>
      </c>
      <c r="E33" s="18">
        <v>0.26595558380000001</v>
      </c>
      <c r="F33" s="7">
        <f t="shared" si="6"/>
        <v>2.5070689230225707E-2</v>
      </c>
      <c r="G33" s="7"/>
      <c r="H33" s="7">
        <v>5.7922039382197701</v>
      </c>
      <c r="I33" s="15">
        <f t="shared" si="10"/>
        <v>5.4922039382197703</v>
      </c>
      <c r="J33" s="16">
        <v>1000</v>
      </c>
      <c r="K33" s="15">
        <f t="shared" si="9"/>
        <v>12.529840625318254</v>
      </c>
      <c r="L33" s="7">
        <f t="shared" si="2"/>
        <v>0.15699690609587574</v>
      </c>
      <c r="M33" s="7">
        <f t="shared" si="3"/>
        <v>0.30883717567364855</v>
      </c>
      <c r="N33" s="15">
        <f t="shared" si="4"/>
        <v>-5.4922039382197703</v>
      </c>
      <c r="O33" s="13">
        <f t="shared" si="5"/>
        <v>499.85716176412097</v>
      </c>
      <c r="P33" s="21">
        <f t="shared" si="7"/>
        <v>5999.1839494875667</v>
      </c>
    </row>
    <row r="34" spans="2:18" x14ac:dyDescent="0.45">
      <c r="B34" s="7">
        <f t="shared" si="8"/>
        <v>15</v>
      </c>
      <c r="C34" s="7">
        <v>0.3</v>
      </c>
      <c r="D34" s="7">
        <f>g*SIN(C34)</f>
        <v>2.899053227347741</v>
      </c>
      <c r="E34" s="18">
        <v>0.26563357199999998</v>
      </c>
      <c r="F34" s="7">
        <f t="shared" si="6"/>
        <v>1.8462899924501563E-2</v>
      </c>
      <c r="G34" s="7"/>
      <c r="H34" s="7">
        <v>5.51718919013455</v>
      </c>
      <c r="I34" s="15">
        <f t="shared" si="10"/>
        <v>5.2171891901345502</v>
      </c>
      <c r="J34" s="16">
        <v>1000</v>
      </c>
      <c r="K34" s="15">
        <f t="shared" si="9"/>
        <v>12.542375969933367</v>
      </c>
      <c r="L34" s="7">
        <f t="shared" si="2"/>
        <v>0.15731119497116197</v>
      </c>
      <c r="M34" s="7">
        <f t="shared" si="3"/>
        <v>0.30871994855650986</v>
      </c>
      <c r="N34" s="15">
        <f t="shared" si="4"/>
        <v>-5.2171891901345502</v>
      </c>
      <c r="O34" s="13">
        <f t="shared" si="5"/>
        <v>499.75141953905472</v>
      </c>
      <c r="P34" s="21">
        <f t="shared" si="7"/>
        <v>6249.0596592570937</v>
      </c>
    </row>
    <row r="35" spans="2:18" x14ac:dyDescent="0.45">
      <c r="B35" s="7">
        <f t="shared" si="8"/>
        <v>15.5</v>
      </c>
      <c r="C35" s="7">
        <v>0.3</v>
      </c>
      <c r="D35" s="7">
        <f t="shared" si="0"/>
        <v>2.899053227347741</v>
      </c>
      <c r="E35" s="18">
        <v>-1.6307550583999999</v>
      </c>
      <c r="F35" s="7">
        <f t="shared" si="6"/>
        <v>-1.8825588075158335</v>
      </c>
      <c r="G35" s="7"/>
      <c r="H35" s="7">
        <v>5.7184578283483321</v>
      </c>
      <c r="I35" s="15">
        <f t="shared" si="10"/>
        <v>5.4184578283483322</v>
      </c>
      <c r="J35" s="16">
        <v>1000</v>
      </c>
      <c r="K35" s="15">
        <f t="shared" si="9"/>
        <v>12.551607419895618</v>
      </c>
      <c r="L35" s="7">
        <f t="shared" si="2"/>
        <v>0.15754284882317873</v>
      </c>
      <c r="M35" s="7">
        <f t="shared" si="3"/>
        <v>1.6383472799478473</v>
      </c>
      <c r="N35" s="15">
        <f t="shared" si="4"/>
        <v>-5.4184578283483322</v>
      </c>
      <c r="O35" s="13">
        <f t="shared" si="5"/>
        <v>-3070.2895936568625</v>
      </c>
      <c r="P35" s="21">
        <f t="shared" si="7"/>
        <v>6249.0596592570937</v>
      </c>
    </row>
    <row r="39" spans="2:18" x14ac:dyDescent="0.45">
      <c r="Q39" s="7"/>
      <c r="R39" s="7"/>
    </row>
    <row r="40" spans="2:18" x14ac:dyDescent="0.45">
      <c r="Q40" s="7"/>
      <c r="R40" s="7"/>
    </row>
  </sheetData>
  <scenarios current="0">
    <scenario name="test1" count="15" user="mack raymond" comment="Created by mack raymond on 11/9/2019">
      <inputCells r="E4" val="4.7"/>
      <inputCells r="E5" val="0.646928548588461"/>
      <inputCells r="E6" val="-4.69989741524522"/>
      <inputCells r="E7" val="-1.7408923850432"/>
      <inputCells r="E8" val="-4.69991910840066"/>
      <inputCells r="E9" val="-2.78527796811342"/>
      <inputCells r="E10" val="-2.64449342313011"/>
      <inputCells r="E11" val="-2.27432458520351"/>
      <inputCells r="E12" val="-0.0859261833684647"/>
      <inputCells r="E13" val="-4.69983727037193"/>
      <inputCells r="E14" val="-4.69991262064299"/>
      <inputCells r="E15" val="-2.52227383470096"/>
      <inputCells r="E16" val="1.87791607517391"/>
      <inputCells r="E17" val="4.69974017651796"/>
      <inputCells r="E18" val="-7.17241880198729E-06"/>
    </scenario>
    <scenario name="dd" count="1" user="mack raymond" comment="Created by mack raymond on 11/9/2019">
      <inputCells r="E12" val="0"/>
    </scenario>
  </scenario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5F1E-E6BB-4BF7-A594-E878CA2ADDA9}">
  <dimension ref="A1:M66"/>
  <sheetViews>
    <sheetView zoomScale="41" workbookViewId="0">
      <selection activeCell="D84" sqref="D84"/>
    </sheetView>
  </sheetViews>
  <sheetFormatPr defaultRowHeight="14.25" x14ac:dyDescent="0.45"/>
  <sheetData>
    <row r="1" spans="1:13" ht="14.65" thickBot="1" x14ac:dyDescent="0.5">
      <c r="A1" s="1" t="s">
        <v>18</v>
      </c>
      <c r="M1">
        <f>SQRT(4.7*Sheet1!J4)</f>
        <v>68.556546004010443</v>
      </c>
    </row>
    <row r="2" spans="1:13" x14ac:dyDescent="0.45">
      <c r="A2" s="3" t="s">
        <v>15</v>
      </c>
      <c r="B2" s="4" t="s">
        <v>13</v>
      </c>
      <c r="C2" s="5" t="s">
        <v>14</v>
      </c>
      <c r="M2">
        <f>SQRT(4.7*Sheet1!J5)</f>
        <v>68.556546004010443</v>
      </c>
    </row>
    <row r="3" spans="1:13" x14ac:dyDescent="0.45">
      <c r="A3" s="6">
        <v>0</v>
      </c>
      <c r="B3" s="7">
        <f t="shared" ref="B3:B34" si="0">6*COS(A3)</f>
        <v>6</v>
      </c>
      <c r="C3" s="8">
        <f t="shared" ref="C3:C34" si="1">6*SIN(A3)</f>
        <v>0</v>
      </c>
      <c r="M3">
        <f>SQRT(4.7*Sheet1!J6)</f>
        <v>68.556546004010443</v>
      </c>
    </row>
    <row r="4" spans="1:13" x14ac:dyDescent="0.45">
      <c r="A4" s="6">
        <f>2*3.14/31</f>
        <v>0.20258064516129032</v>
      </c>
      <c r="B4" s="7">
        <f t="shared" si="0"/>
        <v>5.877303719254698</v>
      </c>
      <c r="C4" s="8">
        <f t="shared" si="1"/>
        <v>1.2071872231078726</v>
      </c>
      <c r="D4" s="7"/>
      <c r="M4">
        <f>SQRT(4.7*Sheet1!J7)</f>
        <v>68.556546004010443</v>
      </c>
    </row>
    <row r="5" spans="1:13" x14ac:dyDescent="0.45">
      <c r="A5" s="6">
        <f t="shared" ref="A5:A34" si="2">0.2025+A4</f>
        <v>0.40508064516129033</v>
      </c>
      <c r="B5" s="7">
        <f t="shared" si="0"/>
        <v>5.5144237108234266</v>
      </c>
      <c r="C5" s="8">
        <f t="shared" si="1"/>
        <v>2.3645572815029006</v>
      </c>
      <c r="D5" s="7"/>
      <c r="M5">
        <f>SQRT(4.7*Sheet1!J8)</f>
        <v>68.556546004010443</v>
      </c>
    </row>
    <row r="6" spans="1:13" x14ac:dyDescent="0.45">
      <c r="A6" s="6">
        <f t="shared" si="2"/>
        <v>0.6075806451612904</v>
      </c>
      <c r="B6" s="7">
        <f t="shared" si="0"/>
        <v>4.9261895240539069</v>
      </c>
      <c r="C6" s="8">
        <f t="shared" si="1"/>
        <v>3.4252965963696544</v>
      </c>
      <c r="D6" s="7"/>
      <c r="M6">
        <f>SQRT(4.7*Sheet1!J9)</f>
        <v>68.556546004010443</v>
      </c>
    </row>
    <row r="7" spans="1:13" x14ac:dyDescent="0.45">
      <c r="A7" s="6">
        <f t="shared" si="2"/>
        <v>0.81008064516129041</v>
      </c>
      <c r="B7" s="7">
        <f t="shared" si="0"/>
        <v>4.136640122722123</v>
      </c>
      <c r="C7" s="8">
        <f t="shared" si="1"/>
        <v>4.3460566603629891</v>
      </c>
      <c r="D7" s="7"/>
      <c r="M7">
        <f>SQRT(4.7*Sheet1!J10)</f>
        <v>68.556546004010443</v>
      </c>
    </row>
    <row r="8" spans="1:13" x14ac:dyDescent="0.45">
      <c r="A8" s="6">
        <f t="shared" si="2"/>
        <v>1.0125806451612904</v>
      </c>
      <c r="B8" s="7">
        <f t="shared" si="0"/>
        <v>3.1780414816470484</v>
      </c>
      <c r="C8" s="8">
        <f t="shared" si="1"/>
        <v>5.0892094023463637</v>
      </c>
      <c r="D8" s="7"/>
      <c r="M8">
        <f>SQRT(4.7*Sheet1!J11)</f>
        <v>68.556546004010443</v>
      </c>
    </row>
    <row r="9" spans="1:13" x14ac:dyDescent="0.45">
      <c r="A9" s="6">
        <f t="shared" si="2"/>
        <v>1.2150806451612906</v>
      </c>
      <c r="B9" s="7">
        <f t="shared" si="0"/>
        <v>2.0895679951886281</v>
      </c>
      <c r="C9" s="8">
        <f t="shared" si="1"/>
        <v>5.6243849080129085</v>
      </c>
      <c r="D9" s="7"/>
      <c r="M9">
        <f>SQRT(4.7*Sheet1!J12)</f>
        <v>68.556546004010443</v>
      </c>
    </row>
    <row r="10" spans="1:13" x14ac:dyDescent="0.45">
      <c r="A10" s="6">
        <f t="shared" si="2"/>
        <v>1.4175806451612907</v>
      </c>
      <c r="B10" s="7">
        <f t="shared" si="0"/>
        <v>0.91570156409423631</v>
      </c>
      <c r="C10" s="8">
        <f t="shared" si="1"/>
        <v>5.929712526380631</v>
      </c>
      <c r="D10" s="7"/>
      <c r="M10">
        <f>SQRT(4.7*Sheet1!J13)</f>
        <v>4.8476798574163293</v>
      </c>
    </row>
    <row r="11" spans="1:13" x14ac:dyDescent="0.45">
      <c r="A11" s="6">
        <f t="shared" si="2"/>
        <v>1.6200806451612908</v>
      </c>
      <c r="B11" s="7">
        <f t="shared" si="0"/>
        <v>-0.29558621588462353</v>
      </c>
      <c r="C11" s="8">
        <f t="shared" si="1"/>
        <v>5.9927146427123503</v>
      </c>
      <c r="D11" s="7"/>
      <c r="M11">
        <f>SQRT(4.7*Sheet1!J14)</f>
        <v>4.8476798574163293</v>
      </c>
    </row>
    <row r="12" spans="1:13" x14ac:dyDescent="0.45">
      <c r="A12" s="6">
        <f t="shared" si="2"/>
        <v>1.8225806451612909</v>
      </c>
      <c r="B12" s="7">
        <f t="shared" si="0"/>
        <v>-1.4947944763521246</v>
      </c>
      <c r="C12" s="8">
        <f t="shared" si="1"/>
        <v>5.8108165926543558</v>
      </c>
      <c r="D12" s="7"/>
      <c r="M12">
        <f>SQRT(4.7*Sheet1!J15)</f>
        <v>4.8476798574163293</v>
      </c>
    </row>
    <row r="13" spans="1:13" x14ac:dyDescent="0.45">
      <c r="A13" s="6">
        <f t="shared" si="2"/>
        <v>2.025080645161291</v>
      </c>
      <c r="B13" s="7">
        <f t="shared" si="0"/>
        <v>-2.6329159943660638</v>
      </c>
      <c r="C13" s="8">
        <f t="shared" si="1"/>
        <v>5.39145187928181</v>
      </c>
      <c r="D13" s="7"/>
      <c r="M13" t="e">
        <f>SQRT(4.7*Sheet1!J16)</f>
        <v>#NUM!</v>
      </c>
    </row>
    <row r="14" spans="1:13" x14ac:dyDescent="0.45">
      <c r="A14" s="6">
        <f t="shared" si="2"/>
        <v>2.2275806451612912</v>
      </c>
      <c r="B14" s="7">
        <f t="shared" si="0"/>
        <v>-3.6634399370650295</v>
      </c>
      <c r="C14" s="8">
        <f t="shared" si="1"/>
        <v>4.7517583932179228</v>
      </c>
      <c r="D14" s="7"/>
      <c r="M14" t="e">
        <f>SQRT(4.7*Sheet1!J17)</f>
        <v>#NUM!</v>
      </c>
    </row>
    <row r="15" spans="1:13" x14ac:dyDescent="0.45">
      <c r="A15" s="6">
        <f t="shared" si="2"/>
        <v>2.4300806451612913</v>
      </c>
      <c r="B15" s="7">
        <f t="shared" si="0"/>
        <v>-4.5442525880312932</v>
      </c>
      <c r="C15" s="8">
        <f t="shared" si="1"/>
        <v>3.9178780501913151</v>
      </c>
      <c r="D15" s="7"/>
      <c r="M15" t="e">
        <f>SQRT(4.7*Sheet1!J18)</f>
        <v>#NUM!</v>
      </c>
    </row>
    <row r="16" spans="1:13" x14ac:dyDescent="0.45">
      <c r="A16" s="6">
        <f t="shared" si="2"/>
        <v>2.6325806451612914</v>
      </c>
      <c r="B16" s="7">
        <f t="shared" si="0"/>
        <v>-5.2393583797064815</v>
      </c>
      <c r="C16" s="8">
        <f t="shared" si="1"/>
        <v>2.9238884672640086</v>
      </c>
      <c r="D16" s="7"/>
      <c r="M16">
        <f>SQRT(4.7*Sheet1!J19)</f>
        <v>68.556546004010443</v>
      </c>
    </row>
    <row r="17" spans="1:13" x14ac:dyDescent="0.45">
      <c r="A17" s="6">
        <f t="shared" si="2"/>
        <v>2.8350806451612915</v>
      </c>
      <c r="B17" s="7">
        <f t="shared" si="0"/>
        <v>-5.7203508996066095</v>
      </c>
      <c r="C17" s="8">
        <f t="shared" si="1"/>
        <v>1.8104103361862067</v>
      </c>
      <c r="D17" s="7"/>
      <c r="M17">
        <f>SQRT(4.7*Sheet1!J20)</f>
        <v>68.556546004010443</v>
      </c>
    </row>
    <row r="18" spans="1:13" x14ac:dyDescent="0.45">
      <c r="A18" s="6">
        <f t="shared" si="2"/>
        <v>3.0375806451612917</v>
      </c>
      <c r="B18" s="7">
        <f t="shared" si="0"/>
        <v>-5.9675737557326025</v>
      </c>
      <c r="C18" s="8">
        <f t="shared" si="1"/>
        <v>0.62294740539750326</v>
      </c>
      <c r="D18" s="7"/>
      <c r="M18">
        <f>SQRT(4.7*Sheet1!J21)</f>
        <v>68.556546004010443</v>
      </c>
    </row>
    <row r="19" spans="1:13" x14ac:dyDescent="0.45">
      <c r="A19" s="6">
        <f t="shared" si="2"/>
        <v>3.2400806451612918</v>
      </c>
      <c r="B19" s="7">
        <f t="shared" si="0"/>
        <v>-5.9709238608843673</v>
      </c>
      <c r="C19" s="8">
        <f t="shared" si="1"/>
        <v>-0.58997309050643787</v>
      </c>
      <c r="D19" s="7"/>
      <c r="M19">
        <f>SQRT(4.7*Sheet1!J22)</f>
        <v>68.556546004010443</v>
      </c>
    </row>
    <row r="20" spans="1:13" x14ac:dyDescent="0.45">
      <c r="A20" s="6">
        <f t="shared" si="2"/>
        <v>3.4425806451612919</v>
      </c>
      <c r="B20" s="7">
        <f t="shared" si="0"/>
        <v>-5.7302643086083185</v>
      </c>
      <c r="C20" s="8">
        <f t="shared" si="1"/>
        <v>-1.7787835600459188</v>
      </c>
      <c r="D20" s="7"/>
      <c r="M20">
        <f>SQRT(4.7*Sheet1!J23)</f>
        <v>68.556546004010443</v>
      </c>
    </row>
    <row r="21" spans="1:13" x14ac:dyDescent="0.45">
      <c r="A21" s="6">
        <f t="shared" si="2"/>
        <v>3.645080645161292</v>
      </c>
      <c r="B21" s="7">
        <f t="shared" si="0"/>
        <v>-5.255429968059679</v>
      </c>
      <c r="C21" s="8">
        <f t="shared" si="1"/>
        <v>-2.8949016996817418</v>
      </c>
      <c r="D21" s="7"/>
      <c r="M21">
        <f>SQRT(4.7*Sheet1!J24)</f>
        <v>68.556546004010443</v>
      </c>
    </row>
    <row r="22" spans="1:13" x14ac:dyDescent="0.45">
      <c r="A22" s="6">
        <f t="shared" si="2"/>
        <v>3.8475806451612922</v>
      </c>
      <c r="B22" s="7">
        <f t="shared" si="0"/>
        <v>-4.5658255691381679</v>
      </c>
      <c r="C22" s="8">
        <f t="shared" si="1"/>
        <v>-3.8927158735520528</v>
      </c>
      <c r="D22" s="7"/>
      <c r="M22">
        <f>SQRT(4.7*Sheet1!J25)</f>
        <v>68.556546004010443</v>
      </c>
    </row>
    <row r="23" spans="1:13" x14ac:dyDescent="0.45">
      <c r="A23" s="6">
        <f t="shared" si="2"/>
        <v>4.0500806451612918</v>
      </c>
      <c r="B23" s="7">
        <f t="shared" si="0"/>
        <v>-3.6896327026766382</v>
      </c>
      <c r="C23" s="8">
        <f t="shared" si="1"/>
        <v>-4.7314490929670887</v>
      </c>
      <c r="D23" s="7"/>
      <c r="M23">
        <f>SQRT(4.7*Sheet1!J26)</f>
        <v>4.8476798574163293</v>
      </c>
    </row>
    <row r="24" spans="1:13" x14ac:dyDescent="0.45">
      <c r="A24" s="6">
        <f t="shared" si="2"/>
        <v>4.2525806451612915</v>
      </c>
      <c r="B24" s="7">
        <f t="shared" si="0"/>
        <v>-2.6626581426630418</v>
      </c>
      <c r="C24" s="8">
        <f t="shared" si="1"/>
        <v>-5.3768254216879869</v>
      </c>
      <c r="D24" s="7"/>
      <c r="M24">
        <f>SQRT(4.7*Sheet1!J27)</f>
        <v>68.556546004010443</v>
      </c>
    </row>
    <row r="25" spans="1:13" x14ac:dyDescent="0.45">
      <c r="A25" s="6">
        <f t="shared" si="2"/>
        <v>4.4550806451612912</v>
      </c>
      <c r="B25" s="7">
        <f t="shared" si="0"/>
        <v>-1.5268705553229922</v>
      </c>
      <c r="C25" s="8">
        <f t="shared" si="1"/>
        <v>-5.8024707071460222</v>
      </c>
      <c r="D25" s="7"/>
      <c r="M25">
        <f>SQRT(4.7*Sheet1!J28)</f>
        <v>68.556546004010443</v>
      </c>
    </row>
    <row r="26" spans="1:13" x14ac:dyDescent="0.45">
      <c r="A26" s="6">
        <f t="shared" si="2"/>
        <v>4.6575806451612909</v>
      </c>
      <c r="B26" s="7">
        <f t="shared" si="0"/>
        <v>-0.32868539437097588</v>
      </c>
      <c r="C26" s="8">
        <f t="shared" si="1"/>
        <v>-5.9909903948785628</v>
      </c>
      <c r="D26" s="7"/>
      <c r="M26">
        <f>SQRT(4.7*Sheet1!J29)</f>
        <v>4.8476798574163293</v>
      </c>
    </row>
    <row r="27" spans="1:13" x14ac:dyDescent="0.45">
      <c r="A27" s="6">
        <f t="shared" si="2"/>
        <v>4.8600806451612906</v>
      </c>
      <c r="B27" s="7">
        <f t="shared" si="0"/>
        <v>0.88293192755823768</v>
      </c>
      <c r="C27" s="8">
        <f t="shared" si="1"/>
        <v>-5.9346803798771077</v>
      </c>
      <c r="D27" s="7"/>
      <c r="M27">
        <f>SQRT(4.7*Sheet1!J30)</f>
        <v>68.556546004010443</v>
      </c>
    </row>
    <row r="28" spans="1:13" x14ac:dyDescent="0.45">
      <c r="A28" s="6">
        <f t="shared" si="2"/>
        <v>5.0625806451612902</v>
      </c>
      <c r="B28" s="7">
        <f t="shared" si="0"/>
        <v>2.0584670749035583</v>
      </c>
      <c r="C28" s="8">
        <f t="shared" si="1"/>
        <v>-5.6358418449720524</v>
      </c>
      <c r="D28" s="7"/>
      <c r="M28">
        <f>SQRT(4.7*Sheet1!J31)</f>
        <v>68.556546004010443</v>
      </c>
    </row>
    <row r="29" spans="1:13" x14ac:dyDescent="0.45">
      <c r="A29" s="6">
        <f t="shared" si="2"/>
        <v>5.2650806451612899</v>
      </c>
      <c r="B29" s="7">
        <f t="shared" si="0"/>
        <v>3.1498802576289417</v>
      </c>
      <c r="C29" s="8">
        <f t="shared" si="1"/>
        <v>-5.1066872199694622</v>
      </c>
      <c r="D29" s="7"/>
      <c r="M29">
        <f>SQRT(4.7*Sheet1!J32)</f>
        <v>68.556546004010443</v>
      </c>
    </row>
    <row r="30" spans="1:13" x14ac:dyDescent="0.45">
      <c r="A30" s="6">
        <f t="shared" si="2"/>
        <v>5.4675806451612896</v>
      </c>
      <c r="B30" s="7">
        <f t="shared" si="0"/>
        <v>4.1125694404323383</v>
      </c>
      <c r="C30" s="8">
        <f t="shared" si="1"/>
        <v>-4.3688411046434323</v>
      </c>
      <c r="D30" s="7"/>
      <c r="M30">
        <f>SQRT(4.7*Sheet1!J33)</f>
        <v>68.556546004010443</v>
      </c>
    </row>
    <row r="31" spans="1:13" x14ac:dyDescent="0.45">
      <c r="A31" s="6">
        <f t="shared" si="2"/>
        <v>5.6700806451612893</v>
      </c>
      <c r="B31" s="7">
        <f t="shared" si="0"/>
        <v>4.9071930635855807</v>
      </c>
      <c r="C31" s="8">
        <f t="shared" si="1"/>
        <v>-3.4524565510224114</v>
      </c>
      <c r="D31" s="7"/>
      <c r="M31">
        <f>SQRT(4.7*Sheet1!J34)</f>
        <v>68.556546004010443</v>
      </c>
    </row>
    <row r="32" spans="1:13" x14ac:dyDescent="0.45">
      <c r="A32" s="6">
        <f t="shared" si="2"/>
        <v>5.872580645161289</v>
      </c>
      <c r="B32" s="7">
        <f t="shared" si="0"/>
        <v>5.5012777875205856</v>
      </c>
      <c r="C32" s="8">
        <f t="shared" si="1"/>
        <v>-2.3949828192562497</v>
      </c>
      <c r="D32" s="7"/>
      <c r="M32">
        <f>SQRT(4.7*Sheet1!J35)</f>
        <v>68.556546004010443</v>
      </c>
    </row>
    <row r="33" spans="1:13" ht="14.65" thickBot="1" x14ac:dyDescent="0.5">
      <c r="A33" s="6">
        <f t="shared" si="2"/>
        <v>6.0750806451612887</v>
      </c>
      <c r="B33" s="7">
        <f t="shared" si="0"/>
        <v>5.8705455585645989</v>
      </c>
      <c r="C33" s="8">
        <f t="shared" si="1"/>
        <v>-1.2396349643413023</v>
      </c>
      <c r="D33" s="7"/>
    </row>
    <row r="34" spans="1:13" x14ac:dyDescent="0.45">
      <c r="A34" s="6">
        <f t="shared" si="2"/>
        <v>6.2775806451612883</v>
      </c>
      <c r="B34" s="7">
        <f t="shared" si="0"/>
        <v>5.9999057635376634</v>
      </c>
      <c r="C34" s="8">
        <f t="shared" si="1"/>
        <v>-3.362779605509747E-2</v>
      </c>
      <c r="D34" s="7"/>
      <c r="M34" s="5" t="s">
        <v>12</v>
      </c>
    </row>
    <row r="35" spans="1:13" ht="14.65" thickBot="1" x14ac:dyDescent="0.5">
      <c r="A35" s="9"/>
      <c r="B35" s="10"/>
      <c r="C35" s="11"/>
      <c r="D35" s="7"/>
      <c r="M35" s="8">
        <f>-Sheet1!E4</f>
        <v>-5.3622772123000004</v>
      </c>
    </row>
    <row r="36" spans="1:13" x14ac:dyDescent="0.45">
      <c r="M36" s="8">
        <f>-Sheet1!E5</f>
        <v>-0.80693497749999998</v>
      </c>
    </row>
    <row r="37" spans="1:13" x14ac:dyDescent="0.45">
      <c r="M37" s="8">
        <f>-Sheet1!E6</f>
        <v>-0.57338012189999998</v>
      </c>
    </row>
    <row r="38" spans="1:13" x14ac:dyDescent="0.45">
      <c r="M38" s="8">
        <f>-Sheet1!E7</f>
        <v>-0.46218115119999997</v>
      </c>
    </row>
    <row r="39" spans="1:13" x14ac:dyDescent="0.45">
      <c r="M39" s="8">
        <f>-Sheet1!E8</f>
        <v>-0.39808266819999999</v>
      </c>
    </row>
    <row r="40" spans="1:13" x14ac:dyDescent="0.45">
      <c r="M40" s="8">
        <f>-Sheet1!E9</f>
        <v>-0.35753703440000001</v>
      </c>
    </row>
    <row r="41" spans="1:13" x14ac:dyDescent="0.45">
      <c r="M41" s="8">
        <f>-Sheet1!E10</f>
        <v>4.0937250163999996</v>
      </c>
    </row>
    <row r="42" spans="1:13" x14ac:dyDescent="0.45">
      <c r="M42" s="8">
        <f>-Sheet1!E11</f>
        <v>5.5972379218999997</v>
      </c>
    </row>
    <row r="43" spans="1:13" x14ac:dyDescent="0.45">
      <c r="M43" s="8">
        <f>-Sheet1!E12</f>
        <v>5.0382281794999999</v>
      </c>
    </row>
    <row r="44" spans="1:13" x14ac:dyDescent="0.45">
      <c r="M44" s="8">
        <f>-Sheet1!E13</f>
        <v>2.7209796920999998</v>
      </c>
    </row>
    <row r="45" spans="1:13" x14ac:dyDescent="0.45">
      <c r="M45" s="8">
        <f>-Sheet1!E14</f>
        <v>2.2941013434999999</v>
      </c>
    </row>
    <row r="46" spans="1:13" x14ac:dyDescent="0.45">
      <c r="M46" s="8">
        <f>-Sheet1!E15</f>
        <v>-0.68823917550000002</v>
      </c>
    </row>
    <row r="47" spans="1:13" x14ac:dyDescent="0.45">
      <c r="M47" s="8">
        <f>-Sheet1!E16</f>
        <v>-0.52063085279999999</v>
      </c>
    </row>
    <row r="48" spans="1:13" x14ac:dyDescent="0.45">
      <c r="M48" s="8">
        <f>-Sheet1!E17</f>
        <v>-0.43275222940000002</v>
      </c>
    </row>
    <row r="49" spans="13:13" x14ac:dyDescent="0.45">
      <c r="M49" s="8">
        <f>-Sheet1!E18</f>
        <v>-0.37984543650000002</v>
      </c>
    </row>
    <row r="50" spans="13:13" x14ac:dyDescent="0.45">
      <c r="M50" s="8">
        <f>-Sheet1!E19</f>
        <v>-0.34559664559999997</v>
      </c>
    </row>
    <row r="51" spans="13:13" x14ac:dyDescent="0.45">
      <c r="M51" s="8">
        <f>-Sheet1!E20</f>
        <v>-0.3224500045</v>
      </c>
    </row>
    <row r="52" spans="13:13" x14ac:dyDescent="0.45">
      <c r="M52" s="8">
        <f>-Sheet1!E21</f>
        <v>-0.30637304510000002</v>
      </c>
    </row>
    <row r="53" spans="13:13" x14ac:dyDescent="0.45">
      <c r="M53" s="8">
        <f>-Sheet1!E22</f>
        <v>-0.29500274479999999</v>
      </c>
    </row>
    <row r="54" spans="13:13" x14ac:dyDescent="0.45">
      <c r="M54" s="8">
        <f>-Sheet1!E23</f>
        <v>-0.28686168490000002</v>
      </c>
    </row>
    <row r="55" spans="13:13" x14ac:dyDescent="0.45">
      <c r="M55" s="8">
        <f>-Sheet1!E24</f>
        <v>-0.28098274690000002</v>
      </c>
    </row>
    <row r="56" spans="13:13" x14ac:dyDescent="0.45">
      <c r="M56" s="8">
        <f>-Sheet1!E25</f>
        <v>-0.27671168730000001</v>
      </c>
    </row>
    <row r="57" spans="13:13" x14ac:dyDescent="0.45">
      <c r="M57" s="8">
        <f>-Sheet1!E26</f>
        <v>-0.27359530310000002</v>
      </c>
    </row>
    <row r="58" spans="13:13" x14ac:dyDescent="0.45">
      <c r="M58" s="8">
        <f>-Sheet1!E27</f>
        <v>-0.27131421259999999</v>
      </c>
    </row>
    <row r="59" spans="13:13" x14ac:dyDescent="0.45">
      <c r="M59" s="8">
        <f>-Sheet1!E28</f>
        <v>-0.26964048979999999</v>
      </c>
    </row>
    <row r="60" spans="13:13" x14ac:dyDescent="0.45">
      <c r="M60" s="8">
        <f>-Sheet1!E29</f>
        <v>-0.26840992600000002</v>
      </c>
    </row>
    <row r="61" spans="13:13" x14ac:dyDescent="0.45">
      <c r="M61" s="8">
        <f>-Sheet1!E30</f>
        <v>-0.26750328699999998</v>
      </c>
    </row>
    <row r="62" spans="13:13" x14ac:dyDescent="0.45">
      <c r="M62" s="8">
        <f>-Sheet1!E31</f>
        <v>-0.26683323920000002</v>
      </c>
    </row>
    <row r="63" spans="13:13" x14ac:dyDescent="0.45">
      <c r="M63" s="8">
        <f>-Sheet1!E32</f>
        <v>-0.26633466859999999</v>
      </c>
    </row>
    <row r="64" spans="13:13" x14ac:dyDescent="0.45">
      <c r="M64" s="8">
        <f>-Sheet1!E33</f>
        <v>-0.26595558380000001</v>
      </c>
    </row>
    <row r="65" spans="13:13" x14ac:dyDescent="0.45">
      <c r="M65" s="8">
        <f>-Sheet1!E34</f>
        <v>-0.26563357199999998</v>
      </c>
    </row>
    <row r="66" spans="13:13" ht="14.65" thickBot="1" x14ac:dyDescent="0.5">
      <c r="M66" s="11">
        <f>-Sheet1!E35</f>
        <v>1.6307550583999999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plots</vt:lpstr>
      <vt:lpstr>g</vt:lpstr>
      <vt:lpstr>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 raymond</dc:creator>
  <cp:lastModifiedBy>mack raymond</cp:lastModifiedBy>
  <dcterms:created xsi:type="dcterms:W3CDTF">2019-11-04T20:37:25Z</dcterms:created>
  <dcterms:modified xsi:type="dcterms:W3CDTF">2019-11-27T05:07:34Z</dcterms:modified>
</cp:coreProperties>
</file>