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ckr\OneDrive\Documents\python_projects\rider solver\ride_solver\"/>
    </mc:Choice>
  </mc:AlternateContent>
  <xr:revisionPtr revIDLastSave="0" documentId="13_ncr:1_{93BEA6AA-D7A2-41DE-A417-61C6D9DFE2D4}" xr6:coauthVersionLast="45" xr6:coauthVersionMax="45" xr10:uidLastSave="{00000000-0000-0000-0000-000000000000}"/>
  <bookViews>
    <workbookView xWindow="-98" yWindow="-98" windowWidth="22695" windowHeight="14746" xr2:uid="{D30F47EA-90C8-427E-9981-7FBDEA5670DF}"/>
  </bookViews>
  <sheets>
    <sheet name="Sheet1" sheetId="1" r:id="rId1"/>
    <sheet name="plots" sheetId="7" r:id="rId2"/>
  </sheets>
  <definedNames>
    <definedName name="g">Sheet1!$C$2</definedName>
    <definedName name="mass">Sheet1!$C$1</definedName>
    <definedName name="solver_adj" localSheetId="0" hidden="1">Sheet1!$E$4:$E$35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Sheet1!$E$4:$E$35</definedName>
    <definedName name="solver_lhs2" localSheetId="0" hidden="1">Sheet1!$K$5:$K$35</definedName>
    <definedName name="solver_lhs3" localSheetId="0" hidden="1">Sheet1!$M$4:$M$35</definedName>
    <definedName name="solver_lhs4" localSheetId="0" hidden="1">Sheet1!$O$4:$O$35</definedName>
    <definedName name="solver_lhs5" localSheetId="0" hidden="1">Sheet1!$P$35</definedName>
    <definedName name="solver_mip" localSheetId="0" hidden="1">2147483647</definedName>
    <definedName name="solver_mni" localSheetId="0" hidden="1">10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</definedName>
    <definedName name="solver_nwt" localSheetId="0" hidden="1">1</definedName>
    <definedName name="solver_opt" localSheetId="0" hidden="1">Sheet1!$S$20</definedName>
    <definedName name="solver_pre" localSheetId="0" hidden="1">0.001</definedName>
    <definedName name="solver_rbv" localSheetId="0" hidden="1">2</definedName>
    <definedName name="solver_rel1" localSheetId="0" hidden="1">3</definedName>
    <definedName name="solver_rel2" localSheetId="0" hidden="1">3</definedName>
    <definedName name="solver_rel3" localSheetId="0" hidden="1">1</definedName>
    <definedName name="solver_rel4" localSheetId="0" hidden="1">1</definedName>
    <definedName name="solver_rel5" localSheetId="0" hidden="1">1</definedName>
    <definedName name="solver_rhs1" localSheetId="0" hidden="1">Sheet1!$N$4:$N$35</definedName>
    <definedName name="solver_rhs2" localSheetId="0" hidden="1">1</definedName>
    <definedName name="solver_rhs3" localSheetId="0" hidden="1">Sheet1!$I$4:$I$35</definedName>
    <definedName name="solver_rhs4" localSheetId="0" hidden="1">500</definedName>
    <definedName name="solver_rhs5" localSheetId="0" hidden="1">1000</definedName>
    <definedName name="solver_rlx" localSheetId="0" hidden="1">2</definedName>
    <definedName name="solver_rsd" localSheetId="0" hidden="1">10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0.1</definedName>
    <definedName name="solver_typ" localSheetId="0" hidden="1">1</definedName>
    <definedName name="solver_val" localSheetId="0" hidden="1">100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64" i="1" l="1"/>
  <c r="N64" i="1" s="1"/>
  <c r="K64" i="1"/>
  <c r="L64" i="1" s="1"/>
  <c r="M64" i="1" s="1"/>
  <c r="O64" i="1"/>
  <c r="P64" i="1" s="1"/>
  <c r="I65" i="1"/>
  <c r="N65" i="1" s="1"/>
  <c r="I66" i="1"/>
  <c r="N66" i="1"/>
  <c r="I67" i="1"/>
  <c r="N67" i="1" s="1"/>
  <c r="I68" i="1"/>
  <c r="N68" i="1"/>
  <c r="I69" i="1"/>
  <c r="N69" i="1" s="1"/>
  <c r="I70" i="1"/>
  <c r="N70" i="1" s="1"/>
  <c r="I71" i="1"/>
  <c r="N71" i="1"/>
  <c r="I72" i="1"/>
  <c r="N72" i="1" s="1"/>
  <c r="I73" i="1"/>
  <c r="N73" i="1" s="1"/>
  <c r="I74" i="1"/>
  <c r="N74" i="1" s="1"/>
  <c r="I75" i="1"/>
  <c r="N75" i="1"/>
  <c r="I76" i="1"/>
  <c r="N76" i="1" s="1"/>
  <c r="I77" i="1"/>
  <c r="N77" i="1"/>
  <c r="I78" i="1"/>
  <c r="N78" i="1" s="1"/>
  <c r="I79" i="1"/>
  <c r="N79" i="1"/>
  <c r="I80" i="1"/>
  <c r="N80" i="1" s="1"/>
  <c r="I81" i="1"/>
  <c r="N81" i="1" s="1"/>
  <c r="I82" i="1"/>
  <c r="N82" i="1"/>
  <c r="I83" i="1"/>
  <c r="N83" i="1"/>
  <c r="I84" i="1"/>
  <c r="N84" i="1"/>
  <c r="I85" i="1"/>
  <c r="N85" i="1" s="1"/>
  <c r="I86" i="1"/>
  <c r="N86" i="1"/>
  <c r="I87" i="1"/>
  <c r="N87" i="1" s="1"/>
  <c r="I88" i="1"/>
  <c r="N88" i="1"/>
  <c r="I89" i="1"/>
  <c r="N89" i="1" s="1"/>
  <c r="I90" i="1"/>
  <c r="N90" i="1" s="1"/>
  <c r="I91" i="1"/>
  <c r="N91" i="1"/>
  <c r="I92" i="1"/>
  <c r="N92" i="1" s="1"/>
  <c r="I93" i="1"/>
  <c r="N93" i="1" s="1"/>
  <c r="I94" i="1"/>
  <c r="N94" i="1" s="1"/>
  <c r="I95" i="1"/>
  <c r="N95" i="1"/>
  <c r="I96" i="1"/>
  <c r="N96" i="1" s="1"/>
  <c r="I97" i="1"/>
  <c r="N97" i="1" s="1"/>
  <c r="I98" i="1"/>
  <c r="N98" i="1"/>
  <c r="I99" i="1"/>
  <c r="N99" i="1"/>
  <c r="D64" i="1"/>
  <c r="F64" i="1" s="1"/>
  <c r="K65" i="1" s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B64" i="1"/>
  <c r="B65" i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O65" i="1" l="1"/>
  <c r="P65" i="1" s="1"/>
  <c r="L65" i="1"/>
  <c r="M65" i="1" s="1"/>
  <c r="F65" i="1"/>
  <c r="K66" i="1" s="1"/>
  <c r="F66" i="1"/>
  <c r="K67" i="1" s="1"/>
  <c r="F67" i="1" l="1"/>
  <c r="K68" i="1" s="1"/>
  <c r="O67" i="1"/>
  <c r="L67" i="1"/>
  <c r="M67" i="1" s="1"/>
  <c r="L66" i="1"/>
  <c r="M66" i="1" s="1"/>
  <c r="O66" i="1"/>
  <c r="P66" i="1" s="1"/>
  <c r="P67" i="1" l="1"/>
  <c r="O68" i="1"/>
  <c r="P68" i="1" s="1"/>
  <c r="L68" i="1"/>
  <c r="M68" i="1" s="1"/>
  <c r="F68" i="1"/>
  <c r="K69" i="1" s="1"/>
  <c r="O69" i="1" l="1"/>
  <c r="P69" i="1" s="1"/>
  <c r="F69" i="1"/>
  <c r="K70" i="1" s="1"/>
  <c r="L69" i="1"/>
  <c r="M69" i="1" s="1"/>
  <c r="L70" i="1" l="1"/>
  <c r="M70" i="1" s="1"/>
  <c r="O70" i="1"/>
  <c r="P70" i="1" s="1"/>
  <c r="F70" i="1"/>
  <c r="K71" i="1" s="1"/>
  <c r="L71" i="1" l="1"/>
  <c r="M71" i="1" s="1"/>
  <c r="O71" i="1"/>
  <c r="P71" i="1" s="1"/>
  <c r="F71" i="1"/>
  <c r="K72" i="1" s="1"/>
  <c r="O72" i="1" l="1"/>
  <c r="P72" i="1" s="1"/>
  <c r="L72" i="1"/>
  <c r="M72" i="1" s="1"/>
  <c r="F72" i="1"/>
  <c r="K73" i="1" s="1"/>
  <c r="O73" i="1" l="1"/>
  <c r="P73" i="1" s="1"/>
  <c r="L73" i="1"/>
  <c r="M73" i="1" s="1"/>
  <c r="F73" i="1"/>
  <c r="K74" i="1" s="1"/>
  <c r="L74" i="1" l="1"/>
  <c r="M74" i="1" s="1"/>
  <c r="O74" i="1"/>
  <c r="P74" i="1" s="1"/>
  <c r="F74" i="1"/>
  <c r="K75" i="1" s="1"/>
  <c r="F75" i="1" l="1"/>
  <c r="K76" i="1" s="1"/>
  <c r="O75" i="1"/>
  <c r="P75" i="1" s="1"/>
  <c r="L75" i="1"/>
  <c r="M75" i="1" s="1"/>
  <c r="O76" i="1" l="1"/>
  <c r="P76" i="1" s="1"/>
  <c r="L76" i="1"/>
  <c r="M76" i="1" s="1"/>
  <c r="F76" i="1"/>
  <c r="K77" i="1" s="1"/>
  <c r="O77" i="1" l="1"/>
  <c r="P77" i="1" s="1"/>
  <c r="F77" i="1"/>
  <c r="K78" i="1" s="1"/>
  <c r="L77" i="1"/>
  <c r="M77" i="1" s="1"/>
  <c r="L78" i="1" l="1"/>
  <c r="M78" i="1" s="1"/>
  <c r="O78" i="1"/>
  <c r="P78" i="1" s="1"/>
  <c r="F78" i="1"/>
  <c r="K79" i="1" s="1"/>
  <c r="L79" i="1" l="1"/>
  <c r="M79" i="1" s="1"/>
  <c r="F79" i="1"/>
  <c r="K80" i="1" s="1"/>
  <c r="O79" i="1"/>
  <c r="P79" i="1" s="1"/>
  <c r="O80" i="1" l="1"/>
  <c r="P80" i="1" s="1"/>
  <c r="L80" i="1"/>
  <c r="M80" i="1" s="1"/>
  <c r="F80" i="1"/>
  <c r="K81" i="1" s="1"/>
  <c r="O81" i="1" l="1"/>
  <c r="P81" i="1" s="1"/>
  <c r="L81" i="1"/>
  <c r="M81" i="1" s="1"/>
  <c r="F81" i="1"/>
  <c r="K82" i="1" s="1"/>
  <c r="L82" i="1" l="1"/>
  <c r="M82" i="1" s="1"/>
  <c r="O82" i="1"/>
  <c r="P82" i="1" s="1"/>
  <c r="F82" i="1"/>
  <c r="K83" i="1" s="1"/>
  <c r="F83" i="1" l="1"/>
  <c r="K84" i="1" s="1"/>
  <c r="L83" i="1"/>
  <c r="M83" i="1" s="1"/>
  <c r="O83" i="1"/>
  <c r="P83" i="1" s="1"/>
  <c r="O84" i="1" l="1"/>
  <c r="P84" i="1" s="1"/>
  <c r="L84" i="1"/>
  <c r="M84" i="1" s="1"/>
  <c r="F84" i="1"/>
  <c r="K85" i="1" s="1"/>
  <c r="O85" i="1" l="1"/>
  <c r="P85" i="1" s="1"/>
  <c r="F85" i="1"/>
  <c r="K86" i="1" s="1"/>
  <c r="L85" i="1"/>
  <c r="M85" i="1" s="1"/>
  <c r="L86" i="1" l="1"/>
  <c r="M86" i="1" s="1"/>
  <c r="O86" i="1"/>
  <c r="P86" i="1" s="1"/>
  <c r="F86" i="1"/>
  <c r="K87" i="1" s="1"/>
  <c r="O87" i="1" l="1"/>
  <c r="P87" i="1" s="1"/>
  <c r="L87" i="1"/>
  <c r="M87" i="1" s="1"/>
  <c r="F87" i="1"/>
  <c r="K88" i="1" s="1"/>
  <c r="O88" i="1" l="1"/>
  <c r="P88" i="1" s="1"/>
  <c r="L88" i="1"/>
  <c r="M88" i="1" s="1"/>
  <c r="F88" i="1"/>
  <c r="K89" i="1" s="1"/>
  <c r="O89" i="1" l="1"/>
  <c r="P89" i="1" s="1"/>
  <c r="L89" i="1"/>
  <c r="M89" i="1" s="1"/>
  <c r="F89" i="1"/>
  <c r="K90" i="1" s="1"/>
  <c r="L90" i="1" l="1"/>
  <c r="M90" i="1" s="1"/>
  <c r="O90" i="1"/>
  <c r="P90" i="1" s="1"/>
  <c r="F90" i="1"/>
  <c r="K91" i="1" s="1"/>
  <c r="F91" i="1" l="1"/>
  <c r="K92" i="1" s="1"/>
  <c r="L91" i="1"/>
  <c r="M91" i="1" s="1"/>
  <c r="O91" i="1"/>
  <c r="P91" i="1" s="1"/>
  <c r="O92" i="1" l="1"/>
  <c r="P92" i="1" s="1"/>
  <c r="L92" i="1"/>
  <c r="M92" i="1" s="1"/>
  <c r="F92" i="1"/>
  <c r="K93" i="1" s="1"/>
  <c r="O93" i="1" l="1"/>
  <c r="P93" i="1" s="1"/>
  <c r="F93" i="1"/>
  <c r="K94" i="1" s="1"/>
  <c r="L93" i="1"/>
  <c r="M93" i="1" s="1"/>
  <c r="L94" i="1" l="1"/>
  <c r="M94" i="1" s="1"/>
  <c r="O94" i="1"/>
  <c r="P94" i="1" s="1"/>
  <c r="F94" i="1"/>
  <c r="K95" i="1" s="1"/>
  <c r="O95" i="1" l="1"/>
  <c r="P95" i="1" s="1"/>
  <c r="L95" i="1"/>
  <c r="M95" i="1" s="1"/>
  <c r="F95" i="1"/>
  <c r="K96" i="1" s="1"/>
  <c r="O96" i="1" l="1"/>
  <c r="P96" i="1" s="1"/>
  <c r="L96" i="1"/>
  <c r="M96" i="1" s="1"/>
  <c r="F96" i="1"/>
  <c r="K97" i="1" s="1"/>
  <c r="O97" i="1" l="1"/>
  <c r="P97" i="1" s="1"/>
  <c r="L97" i="1"/>
  <c r="M97" i="1" s="1"/>
  <c r="F97" i="1"/>
  <c r="K98" i="1" s="1"/>
  <c r="L98" i="1" l="1"/>
  <c r="M98" i="1" s="1"/>
  <c r="O98" i="1"/>
  <c r="P98" i="1" s="1"/>
  <c r="F98" i="1"/>
  <c r="K99" i="1" s="1"/>
  <c r="F99" i="1" l="1"/>
  <c r="O99" i="1"/>
  <c r="P99" i="1" s="1"/>
  <c r="L99" i="1"/>
  <c r="M99" i="1" s="1"/>
  <c r="I36" i="1" l="1"/>
  <c r="N36" i="1" s="1"/>
  <c r="I37" i="1"/>
  <c r="N37" i="1" s="1"/>
  <c r="I38" i="1"/>
  <c r="N38" i="1"/>
  <c r="I39" i="1"/>
  <c r="N39" i="1" s="1"/>
  <c r="I40" i="1"/>
  <c r="N40" i="1"/>
  <c r="I41" i="1"/>
  <c r="N41" i="1"/>
  <c r="I42" i="1"/>
  <c r="N42" i="1"/>
  <c r="I43" i="1"/>
  <c r="N43" i="1"/>
  <c r="I44" i="1"/>
  <c r="N44" i="1"/>
  <c r="I45" i="1"/>
  <c r="N45" i="1" s="1"/>
  <c r="I46" i="1"/>
  <c r="N46" i="1" s="1"/>
  <c r="I47" i="1"/>
  <c r="N47" i="1"/>
  <c r="I48" i="1"/>
  <c r="N48" i="1" s="1"/>
  <c r="I49" i="1"/>
  <c r="N49" i="1"/>
  <c r="I50" i="1"/>
  <c r="N50" i="1" s="1"/>
  <c r="I51" i="1"/>
  <c r="N51" i="1"/>
  <c r="I52" i="1"/>
  <c r="N52" i="1" s="1"/>
  <c r="I53" i="1"/>
  <c r="N53" i="1" s="1"/>
  <c r="I54" i="1"/>
  <c r="N54" i="1" s="1"/>
  <c r="I55" i="1"/>
  <c r="N55" i="1" s="1"/>
  <c r="I56" i="1"/>
  <c r="N56" i="1" s="1"/>
  <c r="I57" i="1"/>
  <c r="N57" i="1" s="1"/>
  <c r="I58" i="1"/>
  <c r="N58" i="1" s="1"/>
  <c r="I59" i="1"/>
  <c r="N59" i="1" s="1"/>
  <c r="I60" i="1"/>
  <c r="N60" i="1"/>
  <c r="I61" i="1"/>
  <c r="N61" i="1" s="1"/>
  <c r="I62" i="1"/>
  <c r="N62" i="1" s="1"/>
  <c r="I63" i="1"/>
  <c r="N63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B36" i="1"/>
  <c r="B37" i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O4" i="1" l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P4" i="1"/>
  <c r="M66" i="7"/>
  <c r="M65" i="7"/>
  <c r="M64" i="7"/>
  <c r="M63" i="7"/>
  <c r="M62" i="7"/>
  <c r="M61" i="7"/>
  <c r="M60" i="7"/>
  <c r="M59" i="7"/>
  <c r="M58" i="7"/>
  <c r="M57" i="7"/>
  <c r="M56" i="7"/>
  <c r="M55" i="7"/>
  <c r="M54" i="7"/>
  <c r="M53" i="7"/>
  <c r="M52" i="7"/>
  <c r="M51" i="7"/>
  <c r="M50" i="7"/>
  <c r="M49" i="7"/>
  <c r="M48" i="7"/>
  <c r="M47" i="7"/>
  <c r="M46" i="7"/>
  <c r="M45" i="7"/>
  <c r="M44" i="7"/>
  <c r="M43" i="7"/>
  <c r="M42" i="7"/>
  <c r="M41" i="7"/>
  <c r="M40" i="7"/>
  <c r="M39" i="7"/>
  <c r="M38" i="7"/>
  <c r="M37" i="7"/>
  <c r="M36" i="7"/>
  <c r="M35" i="7"/>
  <c r="M32" i="7"/>
  <c r="M31" i="7"/>
  <c r="M30" i="7"/>
  <c r="M29" i="7"/>
  <c r="M28" i="7"/>
  <c r="M27" i="7"/>
  <c r="M26" i="7"/>
  <c r="M25" i="7"/>
  <c r="M24" i="7"/>
  <c r="M23" i="7"/>
  <c r="M22" i="7"/>
  <c r="M21" i="7"/>
  <c r="M20" i="7"/>
  <c r="M19" i="7"/>
  <c r="M18" i="7"/>
  <c r="M17" i="7"/>
  <c r="M16" i="7"/>
  <c r="M15" i="7"/>
  <c r="M14" i="7"/>
  <c r="M13" i="7"/>
  <c r="M12" i="7"/>
  <c r="M11" i="7"/>
  <c r="M10" i="7"/>
  <c r="M9" i="7"/>
  <c r="M8" i="7"/>
  <c r="M7" i="7"/>
  <c r="M6" i="7"/>
  <c r="M5" i="7"/>
  <c r="M4" i="7"/>
  <c r="A4" i="7"/>
  <c r="A5" i="7" s="1"/>
  <c r="M3" i="7"/>
  <c r="C3" i="7"/>
  <c r="B3" i="7"/>
  <c r="M2" i="7"/>
  <c r="M1" i="7"/>
  <c r="B4" i="7" l="1"/>
  <c r="C4" i="7"/>
  <c r="B5" i="7"/>
  <c r="C5" i="7"/>
  <c r="A6" i="7"/>
  <c r="I6" i="1"/>
  <c r="N6" i="1" s="1"/>
  <c r="B6" i="7" l="1"/>
  <c r="A7" i="7"/>
  <c r="C6" i="7"/>
  <c r="I4" i="1"/>
  <c r="N4" i="1" s="1"/>
  <c r="I5" i="1"/>
  <c r="N5" i="1" s="1"/>
  <c r="I7" i="1"/>
  <c r="N7" i="1" s="1"/>
  <c r="I9" i="1"/>
  <c r="N9" i="1" s="1"/>
  <c r="I10" i="1"/>
  <c r="N10" i="1" s="1"/>
  <c r="I11" i="1"/>
  <c r="N11" i="1" s="1"/>
  <c r="I12" i="1"/>
  <c r="N12" i="1" s="1"/>
  <c r="I13" i="1"/>
  <c r="N13" i="1" s="1"/>
  <c r="I14" i="1"/>
  <c r="N14" i="1" s="1"/>
  <c r="I15" i="1"/>
  <c r="N15" i="1" s="1"/>
  <c r="I16" i="1"/>
  <c r="N16" i="1" s="1"/>
  <c r="I17" i="1"/>
  <c r="N17" i="1" s="1"/>
  <c r="I18" i="1"/>
  <c r="N18" i="1" s="1"/>
  <c r="I19" i="1"/>
  <c r="N19" i="1" s="1"/>
  <c r="I20" i="1"/>
  <c r="N20" i="1" s="1"/>
  <c r="I21" i="1"/>
  <c r="N21" i="1" s="1"/>
  <c r="I22" i="1"/>
  <c r="N22" i="1" s="1"/>
  <c r="I23" i="1"/>
  <c r="N23" i="1" s="1"/>
  <c r="I24" i="1"/>
  <c r="N24" i="1" s="1"/>
  <c r="I25" i="1"/>
  <c r="N25" i="1" s="1"/>
  <c r="I26" i="1"/>
  <c r="N26" i="1" s="1"/>
  <c r="I27" i="1"/>
  <c r="N27" i="1" s="1"/>
  <c r="I28" i="1"/>
  <c r="N28" i="1" s="1"/>
  <c r="I29" i="1"/>
  <c r="N29" i="1" s="1"/>
  <c r="I30" i="1"/>
  <c r="N30" i="1" s="1"/>
  <c r="I31" i="1"/>
  <c r="N31" i="1" s="1"/>
  <c r="I32" i="1"/>
  <c r="N32" i="1" s="1"/>
  <c r="I33" i="1"/>
  <c r="N33" i="1" s="1"/>
  <c r="I34" i="1"/>
  <c r="N34" i="1" s="1"/>
  <c r="I35" i="1"/>
  <c r="N35" i="1" s="1"/>
  <c r="I8" i="1"/>
  <c r="N8" i="1" s="1"/>
  <c r="D34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5" i="1"/>
  <c r="B7" i="7" l="1"/>
  <c r="C7" i="7"/>
  <c r="A8" i="7"/>
  <c r="B8" i="7" l="1"/>
  <c r="A9" i="7"/>
  <c r="C8" i="7"/>
  <c r="L4" i="1"/>
  <c r="M4" i="1" s="1"/>
  <c r="D5" i="1"/>
  <c r="D4" i="1"/>
  <c r="B9" i="7" l="1"/>
  <c r="C9" i="7"/>
  <c r="A10" i="7"/>
  <c r="F4" i="1"/>
  <c r="K5" i="1" s="1"/>
  <c r="O5" i="1" l="1"/>
  <c r="P5" i="1" s="1"/>
  <c r="B10" i="7"/>
  <c r="A11" i="7"/>
  <c r="C10" i="7"/>
  <c r="F5" i="1"/>
  <c r="K6" i="1" s="1"/>
  <c r="L5" i="1"/>
  <c r="M5" i="1" s="1"/>
  <c r="F6" i="1" l="1"/>
  <c r="K7" i="1" s="1"/>
  <c r="O6" i="1"/>
  <c r="P6" i="1" s="1"/>
  <c r="B11" i="7"/>
  <c r="C11" i="7"/>
  <c r="A12" i="7"/>
  <c r="L6" i="1"/>
  <c r="F7" i="1" l="1"/>
  <c r="K8" i="1" s="1"/>
  <c r="O7" i="1"/>
  <c r="P7" i="1" s="1"/>
  <c r="B12" i="7"/>
  <c r="A13" i="7"/>
  <c r="C12" i="7"/>
  <c r="L7" i="1"/>
  <c r="M7" i="1" s="1"/>
  <c r="M6" i="1"/>
  <c r="F8" i="1" l="1"/>
  <c r="K9" i="1" s="1"/>
  <c r="O8" i="1"/>
  <c r="P8" i="1" s="1"/>
  <c r="B13" i="7"/>
  <c r="C13" i="7"/>
  <c r="A14" i="7"/>
  <c r="L8" i="1"/>
  <c r="M8" i="1" s="1"/>
  <c r="F9" i="1" l="1"/>
  <c r="K10" i="1" s="1"/>
  <c r="O9" i="1"/>
  <c r="P9" i="1" s="1"/>
  <c r="B14" i="7"/>
  <c r="A15" i="7"/>
  <c r="C14" i="7"/>
  <c r="L9" i="1"/>
  <c r="M9" i="1" s="1"/>
  <c r="F10" i="1" l="1"/>
  <c r="K11" i="1" s="1"/>
  <c r="O10" i="1"/>
  <c r="P10" i="1" s="1"/>
  <c r="B15" i="7"/>
  <c r="C15" i="7"/>
  <c r="A16" i="7"/>
  <c r="L10" i="1"/>
  <c r="M10" i="1" s="1"/>
  <c r="F11" i="1" l="1"/>
  <c r="K12" i="1" s="1"/>
  <c r="O11" i="1"/>
  <c r="P11" i="1" s="1"/>
  <c r="B16" i="7"/>
  <c r="A17" i="7"/>
  <c r="C16" i="7"/>
  <c r="L11" i="1"/>
  <c r="M11" i="1" s="1"/>
  <c r="F12" i="1" l="1"/>
  <c r="K13" i="1" s="1"/>
  <c r="O12" i="1"/>
  <c r="P12" i="1" s="1"/>
  <c r="B17" i="7"/>
  <c r="C17" i="7"/>
  <c r="A18" i="7"/>
  <c r="L12" i="1"/>
  <c r="M12" i="1" s="1"/>
  <c r="F13" i="1" l="1"/>
  <c r="K14" i="1" s="1"/>
  <c r="O13" i="1"/>
  <c r="P13" i="1" s="1"/>
  <c r="B18" i="7"/>
  <c r="A19" i="7"/>
  <c r="C18" i="7"/>
  <c r="L13" i="1"/>
  <c r="M13" i="1" s="1"/>
  <c r="F14" i="1" l="1"/>
  <c r="K15" i="1" s="1"/>
  <c r="O14" i="1"/>
  <c r="P14" i="1" s="1"/>
  <c r="B19" i="7"/>
  <c r="C19" i="7"/>
  <c r="A20" i="7"/>
  <c r="L14" i="1"/>
  <c r="M14" i="1" s="1"/>
  <c r="F15" i="1" l="1"/>
  <c r="K16" i="1" s="1"/>
  <c r="O15" i="1"/>
  <c r="P15" i="1" s="1"/>
  <c r="B20" i="7"/>
  <c r="A21" i="7"/>
  <c r="C20" i="7"/>
  <c r="L15" i="1"/>
  <c r="M15" i="1" s="1"/>
  <c r="F16" i="1" l="1"/>
  <c r="K17" i="1" s="1"/>
  <c r="O16" i="1"/>
  <c r="P16" i="1" s="1"/>
  <c r="B21" i="7"/>
  <c r="C21" i="7"/>
  <c r="A22" i="7"/>
  <c r="L16" i="1"/>
  <c r="M16" i="1" s="1"/>
  <c r="F17" i="1" l="1"/>
  <c r="K18" i="1" s="1"/>
  <c r="O17" i="1"/>
  <c r="P17" i="1" s="1"/>
  <c r="B22" i="7"/>
  <c r="A23" i="7"/>
  <c r="C22" i="7"/>
  <c r="L17" i="1"/>
  <c r="M17" i="1" s="1"/>
  <c r="F18" i="1" l="1"/>
  <c r="K19" i="1" s="1"/>
  <c r="O18" i="1"/>
  <c r="P18" i="1" s="1"/>
  <c r="B23" i="7"/>
  <c r="C23" i="7"/>
  <c r="A24" i="7"/>
  <c r="L18" i="1"/>
  <c r="F19" i="1" l="1"/>
  <c r="K20" i="1" s="1"/>
  <c r="O19" i="1"/>
  <c r="P19" i="1" s="1"/>
  <c r="B24" i="7"/>
  <c r="A25" i="7"/>
  <c r="C24" i="7"/>
  <c r="L19" i="1"/>
  <c r="M19" i="1" s="1"/>
  <c r="M18" i="1"/>
  <c r="F20" i="1" l="1"/>
  <c r="K21" i="1" s="1"/>
  <c r="F21" i="1" s="1"/>
  <c r="O20" i="1"/>
  <c r="P20" i="1" s="1"/>
  <c r="B25" i="7"/>
  <c r="C25" i="7"/>
  <c r="A26" i="7"/>
  <c r="L20" i="1"/>
  <c r="M20" i="1" s="1"/>
  <c r="K22" i="1" l="1"/>
  <c r="F22" i="1" s="1"/>
  <c r="K23" i="1" s="1"/>
  <c r="O21" i="1"/>
  <c r="P21" i="1" s="1"/>
  <c r="B26" i="7"/>
  <c r="A27" i="7"/>
  <c r="C26" i="7"/>
  <c r="L21" i="1"/>
  <c r="M21" i="1" s="1"/>
  <c r="O22" i="1" l="1"/>
  <c r="P22" i="1" s="1"/>
  <c r="B27" i="7"/>
  <c r="C27" i="7"/>
  <c r="A28" i="7"/>
  <c r="L22" i="1"/>
  <c r="M22" i="1" s="1"/>
  <c r="F23" i="1" l="1"/>
  <c r="K24" i="1" s="1"/>
  <c r="O23" i="1"/>
  <c r="P23" i="1" s="1"/>
  <c r="B28" i="7"/>
  <c r="A29" i="7"/>
  <c r="C28" i="7"/>
  <c r="L23" i="1"/>
  <c r="M23" i="1" s="1"/>
  <c r="F24" i="1" l="1"/>
  <c r="K25" i="1" s="1"/>
  <c r="O24" i="1"/>
  <c r="P24" i="1" s="1"/>
  <c r="B29" i="7"/>
  <c r="C29" i="7"/>
  <c r="A30" i="7"/>
  <c r="L24" i="1"/>
  <c r="M24" i="1" s="1"/>
  <c r="F25" i="1" l="1"/>
  <c r="K26" i="1" s="1"/>
  <c r="O25" i="1"/>
  <c r="P25" i="1" s="1"/>
  <c r="B30" i="7"/>
  <c r="A31" i="7"/>
  <c r="C30" i="7"/>
  <c r="L25" i="1"/>
  <c r="M25" i="1" s="1"/>
  <c r="F26" i="1" l="1"/>
  <c r="K27" i="1" s="1"/>
  <c r="O26" i="1"/>
  <c r="P26" i="1" s="1"/>
  <c r="B31" i="7"/>
  <c r="C31" i="7"/>
  <c r="A32" i="7"/>
  <c r="L26" i="1"/>
  <c r="M26" i="1" s="1"/>
  <c r="F27" i="1" l="1"/>
  <c r="K28" i="1" s="1"/>
  <c r="O27" i="1"/>
  <c r="P27" i="1" s="1"/>
  <c r="B32" i="7"/>
  <c r="A33" i="7"/>
  <c r="C32" i="7"/>
  <c r="L27" i="1"/>
  <c r="M27" i="1" s="1"/>
  <c r="F28" i="1" l="1"/>
  <c r="K29" i="1" s="1"/>
  <c r="O28" i="1"/>
  <c r="P28" i="1" s="1"/>
  <c r="B33" i="7"/>
  <c r="C33" i="7"/>
  <c r="A34" i="7"/>
  <c r="L28" i="1"/>
  <c r="M28" i="1" s="1"/>
  <c r="F29" i="1" l="1"/>
  <c r="K30" i="1" s="1"/>
  <c r="O29" i="1"/>
  <c r="P29" i="1" s="1"/>
  <c r="C34" i="7"/>
  <c r="B34" i="7"/>
  <c r="L29" i="1"/>
  <c r="M29" i="1" s="1"/>
  <c r="F30" i="1" l="1"/>
  <c r="K31" i="1" s="1"/>
  <c r="O30" i="1"/>
  <c r="P30" i="1" s="1"/>
  <c r="L30" i="1"/>
  <c r="M30" i="1" s="1"/>
  <c r="F31" i="1" l="1"/>
  <c r="K32" i="1" s="1"/>
  <c r="O31" i="1"/>
  <c r="P31" i="1" s="1"/>
  <c r="L31" i="1"/>
  <c r="M31" i="1" s="1"/>
  <c r="F32" i="1" l="1"/>
  <c r="K33" i="1" s="1"/>
  <c r="O32" i="1"/>
  <c r="P32" i="1" s="1"/>
  <c r="L32" i="1"/>
  <c r="M32" i="1" s="1"/>
  <c r="F33" i="1" l="1"/>
  <c r="K34" i="1" s="1"/>
  <c r="O33" i="1"/>
  <c r="P33" i="1" s="1"/>
  <c r="L33" i="1"/>
  <c r="M33" i="1" s="1"/>
  <c r="F34" i="1" l="1"/>
  <c r="K35" i="1" s="1"/>
  <c r="S20" i="1" s="1"/>
  <c r="O34" i="1"/>
  <c r="P34" i="1" s="1"/>
  <c r="L34" i="1"/>
  <c r="M34" i="1" s="1"/>
  <c r="F35" i="1" l="1"/>
  <c r="K36" i="1" s="1"/>
  <c r="O35" i="1"/>
  <c r="P35" i="1" s="1"/>
  <c r="L35" i="1"/>
  <c r="M35" i="1" s="1"/>
  <c r="F36" i="1" l="1"/>
  <c r="K37" i="1" s="1"/>
  <c r="O36" i="1"/>
  <c r="P36" i="1" s="1"/>
  <c r="L36" i="1"/>
  <c r="M36" i="1" s="1"/>
  <c r="O37" i="1" l="1"/>
  <c r="P37" i="1" s="1"/>
  <c r="L37" i="1"/>
  <c r="M37" i="1" s="1"/>
  <c r="F37" i="1"/>
  <c r="K38" i="1" s="1"/>
  <c r="L38" i="1" l="1"/>
  <c r="M38" i="1" s="1"/>
  <c r="O38" i="1"/>
  <c r="P38" i="1" s="1"/>
  <c r="F38" i="1"/>
  <c r="K39" i="1" s="1"/>
  <c r="O39" i="1" l="1"/>
  <c r="P39" i="1" s="1"/>
  <c r="L39" i="1"/>
  <c r="M39" i="1" s="1"/>
  <c r="F39" i="1"/>
  <c r="K40" i="1" s="1"/>
  <c r="F40" i="1" l="1"/>
  <c r="K41" i="1" s="1"/>
  <c r="O40" i="1"/>
  <c r="P40" i="1" s="1"/>
  <c r="L40" i="1"/>
  <c r="M40" i="1" s="1"/>
  <c r="L41" i="1" l="1"/>
  <c r="M41" i="1" s="1"/>
  <c r="F41" i="1"/>
  <c r="K42" i="1" s="1"/>
  <c r="O41" i="1"/>
  <c r="P41" i="1" s="1"/>
  <c r="L42" i="1" l="1"/>
  <c r="M42" i="1" s="1"/>
  <c r="O42" i="1"/>
  <c r="P42" i="1" s="1"/>
  <c r="F42" i="1"/>
  <c r="K43" i="1" s="1"/>
  <c r="F43" i="1" l="1"/>
  <c r="K44" i="1" s="1"/>
  <c r="O43" i="1"/>
  <c r="P43" i="1" s="1"/>
  <c r="L43" i="1"/>
  <c r="M43" i="1" s="1"/>
  <c r="F44" i="1" l="1"/>
  <c r="K45" i="1" s="1"/>
  <c r="L44" i="1"/>
  <c r="M44" i="1" s="1"/>
  <c r="O44" i="1"/>
  <c r="P44" i="1" s="1"/>
  <c r="O45" i="1" l="1"/>
  <c r="P45" i="1" s="1"/>
  <c r="L45" i="1"/>
  <c r="M45" i="1" s="1"/>
  <c r="F45" i="1"/>
  <c r="K46" i="1" s="1"/>
  <c r="F46" i="1" l="1"/>
  <c r="K47" i="1" s="1"/>
  <c r="O46" i="1"/>
  <c r="P46" i="1" s="1"/>
  <c r="L46" i="1"/>
  <c r="M46" i="1" s="1"/>
  <c r="L47" i="1" l="1"/>
  <c r="M47" i="1" s="1"/>
  <c r="F47" i="1"/>
  <c r="K48" i="1" s="1"/>
  <c r="O47" i="1"/>
  <c r="P47" i="1" s="1"/>
  <c r="F48" i="1" l="1"/>
  <c r="K49" i="1" s="1"/>
  <c r="O48" i="1"/>
  <c r="P48" i="1" s="1"/>
  <c r="L48" i="1"/>
  <c r="M48" i="1" s="1"/>
  <c r="O49" i="1" l="1"/>
  <c r="P49" i="1" s="1"/>
  <c r="L49" i="1"/>
  <c r="M49" i="1" s="1"/>
  <c r="F49" i="1"/>
  <c r="K50" i="1" s="1"/>
  <c r="L50" i="1" l="1"/>
  <c r="M50" i="1" s="1"/>
  <c r="O50" i="1"/>
  <c r="P50" i="1" s="1"/>
  <c r="F50" i="1"/>
  <c r="K51" i="1" s="1"/>
  <c r="F51" i="1" l="1"/>
  <c r="K52" i="1" s="1"/>
  <c r="O51" i="1"/>
  <c r="P51" i="1" s="1"/>
  <c r="L51" i="1"/>
  <c r="M51" i="1" s="1"/>
  <c r="F52" i="1" l="1"/>
  <c r="K53" i="1" s="1"/>
  <c r="O52" i="1"/>
  <c r="P52" i="1" s="1"/>
  <c r="L52" i="1"/>
  <c r="M52" i="1" s="1"/>
  <c r="O53" i="1" l="1"/>
  <c r="P53" i="1" s="1"/>
  <c r="L53" i="1"/>
  <c r="M53" i="1" s="1"/>
  <c r="F53" i="1"/>
  <c r="K54" i="1" s="1"/>
  <c r="L54" i="1" l="1"/>
  <c r="M54" i="1" s="1"/>
  <c r="F54" i="1"/>
  <c r="K55" i="1" s="1"/>
  <c r="O54" i="1"/>
  <c r="P54" i="1" s="1"/>
  <c r="L55" i="1" l="1"/>
  <c r="M55" i="1" s="1"/>
  <c r="O55" i="1"/>
  <c r="P55" i="1" s="1"/>
  <c r="F55" i="1"/>
  <c r="K56" i="1" s="1"/>
  <c r="F56" i="1" l="1"/>
  <c r="K57" i="1" s="1"/>
  <c r="O56" i="1"/>
  <c r="P56" i="1" s="1"/>
  <c r="L56" i="1"/>
  <c r="M56" i="1" s="1"/>
  <c r="O57" i="1" l="1"/>
  <c r="P57" i="1" s="1"/>
  <c r="L57" i="1"/>
  <c r="M57" i="1" s="1"/>
  <c r="F57" i="1"/>
  <c r="K58" i="1" s="1"/>
  <c r="L58" i="1" l="1"/>
  <c r="M58" i="1" s="1"/>
  <c r="O58" i="1"/>
  <c r="P58" i="1" s="1"/>
  <c r="F58" i="1"/>
  <c r="K59" i="1" s="1"/>
  <c r="O59" i="1" l="1"/>
  <c r="P59" i="1" s="1"/>
  <c r="F59" i="1"/>
  <c r="K60" i="1" s="1"/>
  <c r="L59" i="1"/>
  <c r="M59" i="1" s="1"/>
  <c r="F60" i="1" l="1"/>
  <c r="K61" i="1" s="1"/>
  <c r="L60" i="1"/>
  <c r="M60" i="1" s="1"/>
  <c r="O60" i="1"/>
  <c r="P60" i="1" s="1"/>
  <c r="O61" i="1" l="1"/>
  <c r="P61" i="1" s="1"/>
  <c r="L61" i="1"/>
  <c r="M61" i="1" s="1"/>
  <c r="F61" i="1"/>
  <c r="K62" i="1" s="1"/>
  <c r="L62" i="1" l="1"/>
  <c r="M62" i="1" s="1"/>
  <c r="F62" i="1"/>
  <c r="K63" i="1" s="1"/>
  <c r="O62" i="1"/>
  <c r="P62" i="1" s="1"/>
  <c r="L63" i="1" l="1"/>
  <c r="M63" i="1" s="1"/>
  <c r="O63" i="1"/>
  <c r="P63" i="1" s="1"/>
  <c r="F63" i="1"/>
</calcChain>
</file>

<file path=xl/sharedStrings.xml><?xml version="1.0" encoding="utf-8"?>
<sst xmlns="http://schemas.openxmlformats.org/spreadsheetml/2006/main" count="36" uniqueCount="36">
  <si>
    <t>time</t>
  </si>
  <si>
    <t>slope</t>
  </si>
  <si>
    <t>gravity</t>
  </si>
  <si>
    <t>mass</t>
  </si>
  <si>
    <t>g</t>
  </si>
  <si>
    <t>velocity</t>
  </si>
  <si>
    <t>radius</t>
  </si>
  <si>
    <t>mags(rider accel)</t>
  </si>
  <si>
    <t>safe max accel</t>
  </si>
  <si>
    <t>safe min accel</t>
  </si>
  <si>
    <t>`</t>
  </si>
  <si>
    <t>centripetal accel</t>
  </si>
  <si>
    <t>ridder accel flipped</t>
  </si>
  <si>
    <t>x</t>
  </si>
  <si>
    <t>y</t>
  </si>
  <si>
    <t>theta</t>
  </si>
  <si>
    <t>OBJECTIVE</t>
  </si>
  <si>
    <t>max longitudinal accel</t>
  </si>
  <si>
    <t>Traction circle</t>
  </si>
  <si>
    <t>Max velocity</t>
  </si>
  <si>
    <t>rider input accel</t>
  </si>
  <si>
    <t>Changing variables</t>
  </si>
  <si>
    <t>Constraint 1</t>
  </si>
  <si>
    <t>Constraint 2</t>
  </si>
  <si>
    <t>Constraint 3</t>
  </si>
  <si>
    <t>velocity &gt; 1</t>
  </si>
  <si>
    <t>&lt; input accel</t>
  </si>
  <si>
    <t>simulated accel</t>
  </si>
  <si>
    <t xml:space="preserve">maximize distance </t>
  </si>
  <si>
    <t>propulsive power</t>
  </si>
  <si>
    <t>Constraint 4</t>
  </si>
  <si>
    <t>Energy</t>
  </si>
  <si>
    <t>Constraint 5</t>
  </si>
  <si>
    <t>&lt; 5kCal</t>
  </si>
  <si>
    <t>&lt;= 500 watts</t>
  </si>
  <si>
    <t>&gt; rider magnitude accel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</si>
</sst>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2" fillId="2" borderId="3" applyNumberFormat="0" applyAlignment="0" applyProtection="0"/>
    <xf numFmtId="0" fontId="3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0" xfId="0" applyFont="1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5" fillId="0" borderId="0" xfId="0" applyFont="1"/>
    <xf numFmtId="0" fontId="3" fillId="0" borderId="0" xfId="2"/>
    <xf numFmtId="0" fontId="4" fillId="0" borderId="1" xfId="0" applyFont="1" applyBorder="1"/>
    <xf numFmtId="0" fontId="3" fillId="0" borderId="0" xfId="2" applyBorder="1"/>
    <xf numFmtId="0" fontId="0" fillId="0" borderId="0" xfId="0" applyFont="1" applyBorder="1"/>
    <xf numFmtId="0" fontId="0" fillId="0" borderId="12" xfId="0" applyBorder="1"/>
    <xf numFmtId="0" fontId="2" fillId="2" borderId="0" xfId="1" applyBorder="1"/>
    <xf numFmtId="0" fontId="1" fillId="0" borderId="0" xfId="0" applyFont="1" applyBorder="1"/>
    <xf numFmtId="0" fontId="1" fillId="0" borderId="0" xfId="0" applyFont="1" applyFill="1" applyBorder="1"/>
    <xf numFmtId="0" fontId="6" fillId="0" borderId="0" xfId="3"/>
    <xf numFmtId="0" fontId="6" fillId="0" borderId="0" xfId="3" applyFill="1" applyBorder="1"/>
    <xf numFmtId="0" fontId="1" fillId="0" borderId="0" xfId="2" applyFont="1" applyBorder="1"/>
  </cellXfs>
  <cellStyles count="4">
    <cellStyle name="Explanatory Text" xfId="3" builtinId="53"/>
    <cellStyle name="Input" xfId="1" builtinId="20"/>
    <cellStyle name="Normal" xfId="0" builtinId="0"/>
    <cellStyle name="Warning Text" xfId="2" builtin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Optimizing braking input acceleration </a:t>
            </a:r>
          </a:p>
          <a:p>
            <a:pPr>
              <a:defRPr/>
            </a:pPr>
            <a:r>
              <a:rPr lang="en-US"/>
              <a:t>objective is to maximize distance travelled </a:t>
            </a:r>
          </a:p>
          <a:p>
            <a:pPr>
              <a:defRPr/>
            </a:pPr>
            <a:r>
              <a:rPr lang="en-US"/>
              <a:t>Restrained</a:t>
            </a:r>
            <a:r>
              <a:rPr lang="en-US" baseline="0"/>
              <a:t> by traction acceleration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Sheet1!$B$4:$B$99</c:f>
              <c:numCache>
                <c:formatCode>General</c:formatCode>
                <c:ptCount val="9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</c:numCache>
            </c:numRef>
          </c:xVal>
          <c:yVal>
            <c:numRef>
              <c:f>Sheet1!$H$4:$H$99</c:f>
              <c:numCache>
                <c:formatCode>General</c:formatCode>
                <c:ptCount val="96"/>
                <c:pt idx="0">
                  <c:v>5.6623112246372616</c:v>
                </c:pt>
                <c:pt idx="1">
                  <c:v>5.0510030086230291</c:v>
                </c:pt>
                <c:pt idx="2">
                  <c:v>5.5430590466184499</c:v>
                </c:pt>
                <c:pt idx="3">
                  <c:v>5.1478537373624604</c:v>
                </c:pt>
                <c:pt idx="4">
                  <c:v>5.1412278535902178</c:v>
                </c:pt>
                <c:pt idx="5">
                  <c:v>5.0992849719490048</c:v>
                </c:pt>
                <c:pt idx="6">
                  <c:v>5.2673372817725035</c:v>
                </c:pt>
                <c:pt idx="7">
                  <c:v>5.8978314271655066</c:v>
                </c:pt>
                <c:pt idx="8">
                  <c:v>5.3384620262732607</c:v>
                </c:pt>
                <c:pt idx="9">
                  <c:v>5.8553342962135719</c:v>
                </c:pt>
                <c:pt idx="10">
                  <c:v>5.3926279527306145</c:v>
                </c:pt>
                <c:pt idx="11">
                  <c:v>5.0412506238459125</c:v>
                </c:pt>
                <c:pt idx="12">
                  <c:v>5.716598475865827</c:v>
                </c:pt>
                <c:pt idx="13">
                  <c:v>5.6642566000684162</c:v>
                </c:pt>
                <c:pt idx="14">
                  <c:v>5.2013230540525672</c:v>
                </c:pt>
                <c:pt idx="15">
                  <c:v>5.5945634273547507</c:v>
                </c:pt>
                <c:pt idx="16">
                  <c:v>5.0084589497584355</c:v>
                </c:pt>
                <c:pt idx="17">
                  <c:v>5.9037745401277535</c:v>
                </c:pt>
                <c:pt idx="18">
                  <c:v>5.9019712484700415</c:v>
                </c:pt>
                <c:pt idx="19">
                  <c:v>5.858501477726394</c:v>
                </c:pt>
                <c:pt idx="20">
                  <c:v>5.772152436561262</c:v>
                </c:pt>
                <c:pt idx="21">
                  <c:v>5.5098794438847687</c:v>
                </c:pt>
                <c:pt idx="22">
                  <c:v>5.39413195880892</c:v>
                </c:pt>
                <c:pt idx="23">
                  <c:v>5.6548419761332624</c:v>
                </c:pt>
                <c:pt idx="24">
                  <c:v>5.2098428893790585</c:v>
                </c:pt>
                <c:pt idx="25">
                  <c:v>5.5194264374166675</c:v>
                </c:pt>
                <c:pt idx="26">
                  <c:v>5.1096925870788503</c:v>
                </c:pt>
                <c:pt idx="27">
                  <c:v>5.3191209663056442</c:v>
                </c:pt>
                <c:pt idx="28">
                  <c:v>5.0302252538942218</c:v>
                </c:pt>
                <c:pt idx="29">
                  <c:v>5.7922039382197701</c:v>
                </c:pt>
                <c:pt idx="30">
                  <c:v>5.51718919013455</c:v>
                </c:pt>
                <c:pt idx="31">
                  <c:v>5.51718919013455</c:v>
                </c:pt>
                <c:pt idx="32">
                  <c:v>5.51718919013455</c:v>
                </c:pt>
                <c:pt idx="33">
                  <c:v>5.51718919013455</c:v>
                </c:pt>
                <c:pt idx="34">
                  <c:v>5.51718919013455</c:v>
                </c:pt>
                <c:pt idx="35">
                  <c:v>5.51718919013455</c:v>
                </c:pt>
                <c:pt idx="36">
                  <c:v>5.51718919013455</c:v>
                </c:pt>
                <c:pt idx="37">
                  <c:v>5.51718919013455</c:v>
                </c:pt>
                <c:pt idx="38">
                  <c:v>5.51718919013455</c:v>
                </c:pt>
                <c:pt idx="39">
                  <c:v>5.51718919013455</c:v>
                </c:pt>
                <c:pt idx="40">
                  <c:v>5.51718919013455</c:v>
                </c:pt>
                <c:pt idx="41">
                  <c:v>5.51718919013455</c:v>
                </c:pt>
                <c:pt idx="42">
                  <c:v>5.51718919013455</c:v>
                </c:pt>
                <c:pt idx="43">
                  <c:v>5.51718919013455</c:v>
                </c:pt>
                <c:pt idx="44">
                  <c:v>5.51718919013455</c:v>
                </c:pt>
                <c:pt idx="45">
                  <c:v>5.51718919013455</c:v>
                </c:pt>
                <c:pt idx="46">
                  <c:v>5.51718919013455</c:v>
                </c:pt>
                <c:pt idx="47">
                  <c:v>5.51718919013455</c:v>
                </c:pt>
                <c:pt idx="48">
                  <c:v>5.51718919013455</c:v>
                </c:pt>
                <c:pt idx="49">
                  <c:v>5.51718919013455</c:v>
                </c:pt>
                <c:pt idx="50">
                  <c:v>5.51718919013455</c:v>
                </c:pt>
                <c:pt idx="51">
                  <c:v>5.51718919013455</c:v>
                </c:pt>
                <c:pt idx="52">
                  <c:v>5.51718919013455</c:v>
                </c:pt>
                <c:pt idx="53">
                  <c:v>5.51718919013455</c:v>
                </c:pt>
                <c:pt idx="54">
                  <c:v>5.51718919013455</c:v>
                </c:pt>
                <c:pt idx="55">
                  <c:v>5.51718919013455</c:v>
                </c:pt>
                <c:pt idx="56">
                  <c:v>5.51718919013455</c:v>
                </c:pt>
                <c:pt idx="57">
                  <c:v>5.51718919013455</c:v>
                </c:pt>
                <c:pt idx="58">
                  <c:v>5.51718919013455</c:v>
                </c:pt>
                <c:pt idx="59">
                  <c:v>5.51718919013455</c:v>
                </c:pt>
                <c:pt idx="60">
                  <c:v>5.51718919013455</c:v>
                </c:pt>
                <c:pt idx="61">
                  <c:v>5.51718919013455</c:v>
                </c:pt>
                <c:pt idx="62">
                  <c:v>5.51718919013455</c:v>
                </c:pt>
                <c:pt idx="63">
                  <c:v>5.51718919013455</c:v>
                </c:pt>
                <c:pt idx="64">
                  <c:v>5.51718919013455</c:v>
                </c:pt>
                <c:pt idx="65">
                  <c:v>5.51718919013455</c:v>
                </c:pt>
                <c:pt idx="66">
                  <c:v>5.51718919013455</c:v>
                </c:pt>
                <c:pt idx="67">
                  <c:v>5.51718919013455</c:v>
                </c:pt>
                <c:pt idx="68">
                  <c:v>5.51718919013455</c:v>
                </c:pt>
                <c:pt idx="69">
                  <c:v>5.51718919013455</c:v>
                </c:pt>
                <c:pt idx="70">
                  <c:v>5.51718919013455</c:v>
                </c:pt>
                <c:pt idx="71">
                  <c:v>5.51718919013455</c:v>
                </c:pt>
                <c:pt idx="72">
                  <c:v>5.51718919013455</c:v>
                </c:pt>
                <c:pt idx="73">
                  <c:v>5.51718919013455</c:v>
                </c:pt>
                <c:pt idx="74">
                  <c:v>5.51718919013455</c:v>
                </c:pt>
                <c:pt idx="75">
                  <c:v>5.51718919013455</c:v>
                </c:pt>
                <c:pt idx="76">
                  <c:v>5.51718919013455</c:v>
                </c:pt>
                <c:pt idx="77">
                  <c:v>5.51718919013455</c:v>
                </c:pt>
                <c:pt idx="78">
                  <c:v>5.51718919013455</c:v>
                </c:pt>
                <c:pt idx="79">
                  <c:v>5.51718919013455</c:v>
                </c:pt>
                <c:pt idx="80">
                  <c:v>5.51718919013455</c:v>
                </c:pt>
                <c:pt idx="81">
                  <c:v>5.51718919013455</c:v>
                </c:pt>
                <c:pt idx="82">
                  <c:v>5.51718919013455</c:v>
                </c:pt>
                <c:pt idx="83">
                  <c:v>5.51718919013455</c:v>
                </c:pt>
                <c:pt idx="84">
                  <c:v>5.51718919013455</c:v>
                </c:pt>
                <c:pt idx="85">
                  <c:v>5.51718919013455</c:v>
                </c:pt>
                <c:pt idx="86">
                  <c:v>5.51718919013455</c:v>
                </c:pt>
                <c:pt idx="87">
                  <c:v>5.51718919013455</c:v>
                </c:pt>
                <c:pt idx="88">
                  <c:v>5.51718919013455</c:v>
                </c:pt>
                <c:pt idx="89">
                  <c:v>5.51718919013455</c:v>
                </c:pt>
                <c:pt idx="90">
                  <c:v>5.51718919013455</c:v>
                </c:pt>
                <c:pt idx="91">
                  <c:v>5.51718919013455</c:v>
                </c:pt>
                <c:pt idx="92">
                  <c:v>5.51718919013455</c:v>
                </c:pt>
                <c:pt idx="93">
                  <c:v>5.51718919013455</c:v>
                </c:pt>
                <c:pt idx="94">
                  <c:v>5.51718919013455</c:v>
                </c:pt>
                <c:pt idx="95">
                  <c:v>5.51718919013455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80-4784-A13B-27ADEDBB1159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Sheet1!$B$4:$B$63</c:f>
              <c:numCache>
                <c:formatCode>General</c:formatCode>
                <c:ptCount val="6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</c:numCache>
            </c:numRef>
          </c:xVal>
          <c:yVal>
            <c:numRef>
              <c:f>Sheet1!$E$4:$E$63</c:f>
              <c:numCache>
                <c:formatCode>General</c:formatCode>
                <c:ptCount val="60"/>
                <c:pt idx="0">
                  <c:v>5.3623109464000001</c:v>
                </c:pt>
                <c:pt idx="1">
                  <c:v>0.8069689216</c:v>
                </c:pt>
                <c:pt idx="2">
                  <c:v>0.57342036799999996</c:v>
                </c:pt>
                <c:pt idx="3">
                  <c:v>0.46223159330000002</c:v>
                </c:pt>
                <c:pt idx="4">
                  <c:v>0.39815256199999999</c:v>
                </c:pt>
                <c:pt idx="5">
                  <c:v>0.35766460509999998</c:v>
                </c:pt>
                <c:pt idx="6">
                  <c:v>-4.1696669685999996</c:v>
                </c:pt>
                <c:pt idx="7">
                  <c:v>-5.5973800453999996</c:v>
                </c:pt>
                <c:pt idx="8">
                  <c:v>-5.0382983034000004</c:v>
                </c:pt>
                <c:pt idx="9">
                  <c:v>-2.8151485078</c:v>
                </c:pt>
                <c:pt idx="10">
                  <c:v>-2.5461753521000001</c:v>
                </c:pt>
                <c:pt idx="11">
                  <c:v>-1.935919452</c:v>
                </c:pt>
                <c:pt idx="12">
                  <c:v>-2.4408288235</c:v>
                </c:pt>
                <c:pt idx="13">
                  <c:v>-2.3734508169000001</c:v>
                </c:pt>
                <c:pt idx="14">
                  <c:v>0.6765902895</c:v>
                </c:pt>
                <c:pt idx="15">
                  <c:v>0.51505758369999999</c:v>
                </c:pt>
                <c:pt idx="16">
                  <c:v>0.42955387080000001</c:v>
                </c:pt>
                <c:pt idx="17">
                  <c:v>0.37783786180000001</c:v>
                </c:pt>
                <c:pt idx="18">
                  <c:v>0.3442710061</c:v>
                </c:pt>
                <c:pt idx="19">
                  <c:v>-4.1748954212999996</c:v>
                </c:pt>
                <c:pt idx="20">
                  <c:v>-5.4716389314000002</c:v>
                </c:pt>
                <c:pt idx="21">
                  <c:v>-5.2096948043999998</c:v>
                </c:pt>
                <c:pt idx="22">
                  <c:v>0.6633053941</c:v>
                </c:pt>
                <c:pt idx="23">
                  <c:v>-2.1108663315</c:v>
                </c:pt>
                <c:pt idx="24">
                  <c:v>-4.9096579253000003</c:v>
                </c:pt>
                <c:pt idx="25">
                  <c:v>0.65509783210000005</c:v>
                </c:pt>
                <c:pt idx="26">
                  <c:v>0.50455607179999995</c:v>
                </c:pt>
                <c:pt idx="27">
                  <c:v>0.42345140040000001</c:v>
                </c:pt>
                <c:pt idx="28">
                  <c:v>0.37396794220000001</c:v>
                </c:pt>
                <c:pt idx="29">
                  <c:v>0.34168957230000002</c:v>
                </c:pt>
                <c:pt idx="30">
                  <c:v>0.3197708299</c:v>
                </c:pt>
                <c:pt idx="31">
                  <c:v>0.30449959240000002</c:v>
                </c:pt>
                <c:pt idx="32">
                  <c:v>0.29367659200000001</c:v>
                </c:pt>
                <c:pt idx="33">
                  <c:v>0.28591638850000001</c:v>
                </c:pt>
                <c:pt idx="34">
                  <c:v>0.28030637320000001</c:v>
                </c:pt>
                <c:pt idx="35">
                  <c:v>-2.8888274017</c:v>
                </c:pt>
                <c:pt idx="36">
                  <c:v>-5.2159832874000003</c:v>
                </c:pt>
                <c:pt idx="37">
                  <c:v>-5.2167326985000004</c:v>
                </c:pt>
                <c:pt idx="38">
                  <c:v>-5.2170225557999999</c:v>
                </c:pt>
                <c:pt idx="39">
                  <c:v>-2.0431102014000002</c:v>
                </c:pt>
                <c:pt idx="40">
                  <c:v>0.65524137230000001</c:v>
                </c:pt>
                <c:pt idx="41">
                  <c:v>0.50462693319999996</c:v>
                </c:pt>
                <c:pt idx="42">
                  <c:v>0.42349212650000001</c:v>
                </c:pt>
                <c:pt idx="43">
                  <c:v>-2.4744846702999999</c:v>
                </c:pt>
                <c:pt idx="44">
                  <c:v>-5.2167387015999998</c:v>
                </c:pt>
                <c:pt idx="45">
                  <c:v>-5.2170246253999997</c:v>
                </c:pt>
                <c:pt idx="46">
                  <c:v>-2.0431101361000001</c:v>
                </c:pt>
                <c:pt idx="47">
                  <c:v>0.65524153009999997</c:v>
                </c:pt>
                <c:pt idx="48">
                  <c:v>0.50462695960000004</c:v>
                </c:pt>
                <c:pt idx="49">
                  <c:v>0.42349269470000001</c:v>
                </c:pt>
                <c:pt idx="50">
                  <c:v>0.37399369329999999</c:v>
                </c:pt>
                <c:pt idx="51">
                  <c:v>-4.0153267404999999</c:v>
                </c:pt>
                <c:pt idx="52">
                  <c:v>-5.2167634881999998</c:v>
                </c:pt>
                <c:pt idx="53">
                  <c:v>-5.2170341994999996</c:v>
                </c:pt>
                <c:pt idx="54">
                  <c:v>-2.306822006</c:v>
                </c:pt>
                <c:pt idx="55">
                  <c:v>-2.0431099804000001</c:v>
                </c:pt>
                <c:pt idx="56">
                  <c:v>0.65524144139999996</c:v>
                </c:pt>
                <c:pt idx="57">
                  <c:v>0.5046269001</c:v>
                </c:pt>
                <c:pt idx="58">
                  <c:v>0.42349245429999999</c:v>
                </c:pt>
                <c:pt idx="59">
                  <c:v>-1.6330611238999999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B80-4784-A13B-27ADEDBB1159}"/>
            </c:ext>
          </c:extLst>
        </c:ser>
        <c:ser>
          <c:idx val="2"/>
          <c:order val="2"/>
          <c:spPr>
            <a:ln w="38100" cap="flat" cmpd="sng" algn="ctr">
              <a:solidFill>
                <a:schemeClr val="accent3">
                  <a:shade val="50000"/>
                </a:schemeClr>
              </a:solidFill>
              <a:prstDash val="sysDash"/>
              <a:miter lim="800000"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38100" cap="flat" cmpd="sng" algn="ctr">
                <a:solidFill>
                  <a:schemeClr val="accent3">
                    <a:shade val="50000"/>
                  </a:schemeClr>
                </a:solidFill>
                <a:prstDash val="solid"/>
                <a:miter lim="800000"/>
              </a:ln>
              <a:effectLst/>
            </c:spPr>
          </c:marker>
          <c:xVal>
            <c:numRef>
              <c:f>Sheet1!$B$4:$B$63</c:f>
              <c:numCache>
                <c:formatCode>General</c:formatCode>
                <c:ptCount val="6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</c:numCache>
            </c:numRef>
          </c:xVal>
          <c:yVal>
            <c:numRef>
              <c:f>Sheet1!$M$4:$M$63</c:f>
              <c:numCache>
                <c:formatCode>General</c:formatCode>
                <c:ptCount val="60"/>
                <c:pt idx="0">
                  <c:v>5.3623109464000001</c:v>
                </c:pt>
                <c:pt idx="1">
                  <c:v>0.80714928638506944</c:v>
                </c:pt>
                <c:pt idx="2">
                  <c:v>0.57441518199638941</c:v>
                </c:pt>
                <c:pt idx="3">
                  <c:v>0.46514779648747712</c:v>
                </c:pt>
                <c:pt idx="4">
                  <c:v>0.40427477954370472</c:v>
                </c:pt>
                <c:pt idx="5">
                  <c:v>0.36805983287243427</c:v>
                </c:pt>
                <c:pt idx="6">
                  <c:v>4.1709045024431495</c:v>
                </c:pt>
                <c:pt idx="7">
                  <c:v>5.59783076899941</c:v>
                </c:pt>
                <c:pt idx="8">
                  <c:v>5.0384615647492446</c:v>
                </c:pt>
                <c:pt idx="9">
                  <c:v>5.5553338828893226</c:v>
                </c:pt>
                <c:pt idx="10">
                  <c:v>5.0926273914978379</c:v>
                </c:pt>
                <c:pt idx="11">
                  <c:v>4.7412499536178947</c:v>
                </c:pt>
                <c:pt idx="12">
                  <c:v>5.4165976436383882</c:v>
                </c:pt>
                <c:pt idx="13">
                  <c:v>5.3642557390894101</c:v>
                </c:pt>
                <c:pt idx="14">
                  <c:v>4.9013227941037254</c:v>
                </c:pt>
                <c:pt idx="15">
                  <c:v>0.51675773895519983</c:v>
                </c:pt>
                <c:pt idx="16">
                  <c:v>0.43375413892325693</c:v>
                </c:pt>
                <c:pt idx="17">
                  <c:v>0.38577053544084788</c:v>
                </c:pt>
                <c:pt idx="18">
                  <c:v>0.35680649036053053</c:v>
                </c:pt>
                <c:pt idx="19">
                  <c:v>4.1762782698327277</c:v>
                </c:pt>
                <c:pt idx="20">
                  <c:v>5.472151415901453</c:v>
                </c:pt>
                <c:pt idx="21">
                  <c:v>5.2098789849815574</c:v>
                </c:pt>
                <c:pt idx="22">
                  <c:v>5.0941317201788321</c:v>
                </c:pt>
                <c:pt idx="23">
                  <c:v>2.1113033290980723</c:v>
                </c:pt>
                <c:pt idx="24">
                  <c:v>4.9098417921749204</c:v>
                </c:pt>
                <c:pt idx="25">
                  <c:v>5.2194262540056942</c:v>
                </c:pt>
                <c:pt idx="26">
                  <c:v>0.50644027083406296</c:v>
                </c:pt>
                <c:pt idx="27">
                  <c:v>0.42796122320411245</c:v>
                </c:pt>
                <c:pt idx="28">
                  <c:v>0.38231420829016116</c:v>
                </c:pt>
                <c:pt idx="29">
                  <c:v>0.35469537089021458</c:v>
                </c:pt>
                <c:pt idx="30">
                  <c:v>0.33772899898029479</c:v>
                </c:pt>
                <c:pt idx="31">
                  <c:v>0.32723139924187106</c:v>
                </c:pt>
                <c:pt idx="32">
                  <c:v>0.32063999765464707</c:v>
                </c:pt>
                <c:pt idx="33">
                  <c:v>0.31646215457000093</c:v>
                </c:pt>
                <c:pt idx="34">
                  <c:v>0.31376701045457273</c:v>
                </c:pt>
                <c:pt idx="35">
                  <c:v>2.8924660639338846</c:v>
                </c:pt>
                <c:pt idx="36">
                  <c:v>5.2171886703385644</c:v>
                </c:pt>
                <c:pt idx="37">
                  <c:v>5.2171888185643027</c:v>
                </c:pt>
                <c:pt idx="38">
                  <c:v>5.2171889747216751</c:v>
                </c:pt>
                <c:pt idx="39">
                  <c:v>5.2171889638181312</c:v>
                </c:pt>
                <c:pt idx="40">
                  <c:v>5.217188963280587</c:v>
                </c:pt>
                <c:pt idx="41">
                  <c:v>0.50647277570349269</c:v>
                </c:pt>
                <c:pt idx="42">
                  <c:v>0.42790270569077404</c:v>
                </c:pt>
                <c:pt idx="43">
                  <c:v>2.4757293800316984</c:v>
                </c:pt>
                <c:pt idx="44">
                  <c:v>5.2171885405364948</c:v>
                </c:pt>
                <c:pt idx="45">
                  <c:v>5.2171887546411373</c:v>
                </c:pt>
                <c:pt idx="46">
                  <c:v>5.2171888500879851</c:v>
                </c:pt>
                <c:pt idx="47">
                  <c:v>5.2171889599845178</c:v>
                </c:pt>
                <c:pt idx="48">
                  <c:v>0.50644752521692604</c:v>
                </c:pt>
                <c:pt idx="49">
                  <c:v>0.42784312782541545</c:v>
                </c:pt>
                <c:pt idx="50">
                  <c:v>0.38203206703343512</c:v>
                </c:pt>
                <c:pt idx="51">
                  <c:v>4.0164103843500181</c:v>
                </c:pt>
                <c:pt idx="52">
                  <c:v>5.217188406706982</c:v>
                </c:pt>
                <c:pt idx="53">
                  <c:v>5.2171887697269774</c:v>
                </c:pt>
                <c:pt idx="54">
                  <c:v>5.2171888130838768</c:v>
                </c:pt>
                <c:pt idx="55">
                  <c:v>5.2171885952850134</c:v>
                </c:pt>
                <c:pt idx="56">
                  <c:v>5.2171889102647269</c:v>
                </c:pt>
                <c:pt idx="57">
                  <c:v>0.50641572236104215</c:v>
                </c:pt>
                <c:pt idx="58">
                  <c:v>0.42776735397174981</c:v>
                </c:pt>
                <c:pt idx="59">
                  <c:v>1.6348883469144291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B80-4784-A13B-27ADEDBB1159}"/>
            </c:ext>
          </c:extLst>
        </c:ser>
        <c:ser>
          <c:idx val="3"/>
          <c:order val="3"/>
          <c:tx>
            <c:strRef>
              <c:f>Sheet1!$L$3</c:f>
              <c:strCache>
                <c:ptCount val="1"/>
                <c:pt idx="0">
                  <c:v>centripetal accel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Sheet1!$B$4:$B$99</c:f>
              <c:numCache>
                <c:formatCode>General</c:formatCode>
                <c:ptCount val="9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</c:numCache>
            </c:numRef>
          </c:xVal>
          <c:yVal>
            <c:numRef>
              <c:f>Sheet1!$L$4:$L$99</c:f>
              <c:numCache>
                <c:formatCode>General</c:formatCode>
                <c:ptCount val="96"/>
                <c:pt idx="0">
                  <c:v>0</c:v>
                </c:pt>
                <c:pt idx="1">
                  <c:v>1.7062534502820671E-2</c:v>
                </c:pt>
                <c:pt idx="2">
                  <c:v>3.3791757437129949E-2</c:v>
                </c:pt>
                <c:pt idx="3">
                  <c:v>5.2004103035229669E-2</c:v>
                </c:pt>
                <c:pt idx="4">
                  <c:v>7.0090190097810659E-2</c:v>
                </c:pt>
                <c:pt idx="5">
                  <c:v>8.6856610760179309E-2</c:v>
                </c:pt>
                <c:pt idx="6">
                  <c:v>0.10159596186183037</c:v>
                </c:pt>
                <c:pt idx="7">
                  <c:v>7.1034820436376989E-2</c:v>
                </c:pt>
                <c:pt idx="8">
                  <c:v>4.0560392158898201E-2</c:v>
                </c:pt>
                <c:pt idx="9">
                  <c:v>4.7892247211223644</c:v>
                </c:pt>
                <c:pt idx="10">
                  <c:v>4.4104245628955629</c:v>
                </c:pt>
                <c:pt idx="11">
                  <c:v>4.3280095884886514</c:v>
                </c:pt>
                <c:pt idx="12">
                  <c:v>-4.8354818464596212</c:v>
                </c:pt>
                <c:pt idx="13">
                  <c:v>-4.8106102371851325</c:v>
                </c:pt>
                <c:pt idx="14">
                  <c:v>-4.8543991092775896</c:v>
                </c:pt>
                <c:pt idx="15">
                  <c:v>4.1883722890975084E-2</c:v>
                </c:pt>
                <c:pt idx="16">
                  <c:v>6.021731573055198E-2</c:v>
                </c:pt>
                <c:pt idx="17">
                  <c:v>7.7829661471206457E-2</c:v>
                </c:pt>
                <c:pt idx="18">
                  <c:v>9.3746178174329398E-2</c:v>
                </c:pt>
                <c:pt idx="19">
                  <c:v>0.10746352071907829</c:v>
                </c:pt>
                <c:pt idx="20">
                  <c:v>7.4890072373694896E-2</c:v>
                </c:pt>
                <c:pt idx="21">
                  <c:v>4.3807341395086657E-2</c:v>
                </c:pt>
                <c:pt idx="22">
                  <c:v>5.0507627084124618</c:v>
                </c:pt>
                <c:pt idx="23">
                  <c:v>4.2954371143523094E-2</c:v>
                </c:pt>
                <c:pt idx="24">
                  <c:v>4.249094875771043E-2</c:v>
                </c:pt>
                <c:pt idx="25">
                  <c:v>5.1781519146681854</c:v>
                </c:pt>
                <c:pt idx="26">
                  <c:v>4.3645370112215885E-2</c:v>
                </c:pt>
                <c:pt idx="27">
                  <c:v>6.1965474787489684E-2</c:v>
                </c:pt>
                <c:pt idx="28">
                  <c:v>7.9448927413969431E-2</c:v>
                </c:pt>
                <c:pt idx="29">
                  <c:v>9.5168494326588721E-2</c:v>
                </c:pt>
                <c:pt idx="30">
                  <c:v>0.10866228921432323</c:v>
                </c:pt>
                <c:pt idx="31">
                  <c:v>0.11983483165602006</c:v>
                </c:pt>
                <c:pt idx="32">
                  <c:v>0.12870146622023237</c:v>
                </c:pt>
                <c:pt idx="33">
                  <c:v>0.13564702010071669</c:v>
                </c:pt>
                <c:pt idx="34">
                  <c:v>0.14098962370707382</c:v>
                </c:pt>
                <c:pt idx="35">
                  <c:v>0.14503852659347249</c:v>
                </c:pt>
                <c:pt idx="36">
                  <c:v>0.11214262112577436</c:v>
                </c:pt>
                <c:pt idx="37">
                  <c:v>6.8986382375740271E-2</c:v>
                </c:pt>
                <c:pt idx="38">
                  <c:v>4.1670735911869865E-2</c:v>
                </c:pt>
                <c:pt idx="39">
                  <c:v>4.8004959524116835</c:v>
                </c:pt>
                <c:pt idx="40">
                  <c:v>5.1758786135885355</c:v>
                </c:pt>
                <c:pt idx="41">
                  <c:v>4.3201051121045539E-2</c:v>
                </c:pt>
                <c:pt idx="42">
                  <c:v>6.1279232452709442E-2</c:v>
                </c:pt>
                <c:pt idx="43">
                  <c:v>7.8495729835702216E-2</c:v>
                </c:pt>
                <c:pt idx="44">
                  <c:v>6.8509756488187926E-2</c:v>
                </c:pt>
                <c:pt idx="45">
                  <c:v>4.1383082581400846E-2</c:v>
                </c:pt>
                <c:pt idx="46">
                  <c:v>4.8004958566014642</c:v>
                </c:pt>
                <c:pt idx="47">
                  <c:v>5.1758785902894351</c:v>
                </c:pt>
                <c:pt idx="48">
                  <c:v>4.2903699644772683E-2</c:v>
                </c:pt>
                <c:pt idx="49">
                  <c:v>6.0857863609950928E-2</c:v>
                </c:pt>
                <c:pt idx="50">
                  <c:v>7.7956511040865734E-2</c:v>
                </c:pt>
                <c:pt idx="51">
                  <c:v>9.3292778607481627E-2</c:v>
                </c:pt>
                <c:pt idx="52">
                  <c:v>6.6585127927418178E-2</c:v>
                </c:pt>
                <c:pt idx="53">
                  <c:v>4.015993292678123E-2</c:v>
                </c:pt>
                <c:pt idx="54">
                  <c:v>4.6794905004713589</c:v>
                </c:pt>
                <c:pt idx="55">
                  <c:v>4.8004956459476062</c:v>
                </c:pt>
                <c:pt idx="56">
                  <c:v>5.1758785514018104</c:v>
                </c:pt>
                <c:pt idx="57">
                  <c:v>4.2527350610174444E-2</c:v>
                </c:pt>
                <c:pt idx="58">
                  <c:v>6.0324541232857451E-2</c:v>
                </c:pt>
                <c:pt idx="59">
                  <c:v>7.7274009104380648E-2</c:v>
                </c:pt>
                <c:pt idx="60">
                  <c:v>7.4500994202212123E-2</c:v>
                </c:pt>
                <c:pt idx="61">
                  <c:v>0.14945749366501507</c:v>
                </c:pt>
                <c:pt idx="62">
                  <c:v>0.21020381493981696</c:v>
                </c:pt>
                <c:pt idx="63">
                  <c:v>0.15075194841438</c:v>
                </c:pt>
                <c:pt idx="64">
                  <c:v>5.6020710768588278E-2</c:v>
                </c:pt>
                <c:pt idx="65">
                  <c:v>2.0709728410012132E-2</c:v>
                </c:pt>
                <c:pt idx="66">
                  <c:v>4.3239660611499461E-2</c:v>
                </c:pt>
                <c:pt idx="67">
                  <c:v>0.16636204517701342</c:v>
                </c:pt>
                <c:pt idx="68">
                  <c:v>0.35027661659605258</c:v>
                </c:pt>
                <c:pt idx="69">
                  <c:v>0.37633086977032831</c:v>
                </c:pt>
                <c:pt idx="70">
                  <c:v>0.2558674397141909</c:v>
                </c:pt>
                <c:pt idx="71">
                  <c:v>0.17970899905901816</c:v>
                </c:pt>
                <c:pt idx="72">
                  <c:v>0.23785123264320782</c:v>
                </c:pt>
                <c:pt idx="73">
                  <c:v>0.47766647894427527</c:v>
                </c:pt>
                <c:pt idx="74">
                  <c:v>0.77756925107099018</c:v>
                </c:pt>
                <c:pt idx="75">
                  <c:v>167.14250241632303</c:v>
                </c:pt>
                <c:pt idx="76">
                  <c:v>0.60786919735121858</c:v>
                </c:pt>
                <c:pt idx="77">
                  <c:v>0.45085123356933843</c:v>
                </c:pt>
                <c:pt idx="78">
                  <c:v>0.49312958501022358</c:v>
                </c:pt>
                <c:pt idx="79">
                  <c:v>0.77714071044605049</c:v>
                </c:pt>
                <c:pt idx="80">
                  <c:v>1.146369053501604</c:v>
                </c:pt>
                <c:pt idx="81">
                  <c:v>1.2158726328359208</c:v>
                </c:pt>
                <c:pt idx="82">
                  <c:v>0.96813806096375854</c:v>
                </c:pt>
                <c:pt idx="83">
                  <c:v>0.73783878538508196</c:v>
                </c:pt>
                <c:pt idx="84">
                  <c:v>151.3679439677725</c:v>
                </c:pt>
                <c:pt idx="85">
                  <c:v>1.0238402810874525</c:v>
                </c:pt>
                <c:pt idx="86">
                  <c:v>1.4502627342924699</c:v>
                </c:pt>
                <c:pt idx="87">
                  <c:v>1.5912116478870877</c:v>
                </c:pt>
                <c:pt idx="88">
                  <c:v>1.3421365843797091</c:v>
                </c:pt>
                <c:pt idx="89">
                  <c:v>1.0488847668597516</c:v>
                </c:pt>
                <c:pt idx="90">
                  <c:v>0.98564346065650676</c:v>
                </c:pt>
                <c:pt idx="91">
                  <c:v>1.2477877697296487</c:v>
                </c:pt>
                <c:pt idx="92">
                  <c:v>1.7130575464763016</c:v>
                </c:pt>
                <c:pt idx="93">
                  <c:v>1.9440196925818956</c:v>
                </c:pt>
                <c:pt idx="94">
                  <c:v>1.7284136967574779</c:v>
                </c:pt>
                <c:pt idx="95">
                  <c:v>1.3863382177617152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B80-4784-A13B-27ADEDBB11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154640"/>
        <c:axId val="519153040"/>
      </c:scatterChart>
      <c:scatterChart>
        <c:scatterStyle val="lineMarker"/>
        <c:varyColors val="0"/>
        <c:ser>
          <c:idx val="4"/>
          <c:order val="4"/>
          <c:spPr>
            <a:ln w="12700" cap="flat" cmpd="sng" algn="ctr">
              <a:solidFill>
                <a:schemeClr val="accent6">
                  <a:shade val="50000"/>
                </a:schemeClr>
              </a:solidFill>
              <a:prstDash val="solid"/>
              <a:miter lim="800000"/>
            </a:ln>
            <a:effectLst/>
          </c:spPr>
          <c:marker>
            <c:symbol val="none"/>
          </c:marker>
          <c:xVal>
            <c:numRef>
              <c:f>Sheet1!$B$4:$B$63</c:f>
              <c:numCache>
                <c:formatCode>General</c:formatCode>
                <c:ptCount val="6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</c:numCache>
            </c:numRef>
          </c:xVal>
          <c:yVal>
            <c:numRef>
              <c:f>Sheet1!$K$4:$K$63</c:f>
              <c:numCache>
                <c:formatCode>General</c:formatCode>
                <c:ptCount val="60"/>
                <c:pt idx="0">
                  <c:v>0</c:v>
                </c:pt>
                <c:pt idx="1">
                  <c:v>4.1306820868738701</c:v>
                </c:pt>
                <c:pt idx="2">
                  <c:v>5.813067816319534</c:v>
                </c:pt>
                <c:pt idx="3">
                  <c:v>7.2113870396221049</c:v>
                </c:pt>
                <c:pt idx="4">
                  <c:v>8.3719884195936789</c:v>
                </c:pt>
                <c:pt idx="5">
                  <c:v>9.3196894132894421</c:v>
                </c:pt>
                <c:pt idx="6">
                  <c:v>10.079482221911519</c:v>
                </c:pt>
                <c:pt idx="7">
                  <c:v>8.4282157326670859</c:v>
                </c:pt>
                <c:pt idx="8">
                  <c:v>6.3687041192771865</c:v>
                </c:pt>
                <c:pt idx="9">
                  <c:v>4.893477659662075</c:v>
                </c:pt>
                <c:pt idx="10">
                  <c:v>4.6959687833798274</c:v>
                </c:pt>
                <c:pt idx="11">
                  <c:v>4.6518864928589192</c:v>
                </c:pt>
                <c:pt idx="12">
                  <c:v>4.9170529011083568</c:v>
                </c:pt>
                <c:pt idx="13">
                  <c:v>4.9043910107092463</c:v>
                </c:pt>
                <c:pt idx="14">
                  <c:v>4.9266617040738598</c:v>
                </c:pt>
                <c:pt idx="15">
                  <c:v>6.4717635070338506</c:v>
                </c:pt>
                <c:pt idx="16">
                  <c:v>7.75998168364797</c:v>
                </c:pt>
                <c:pt idx="17">
                  <c:v>8.8221120754163209</c:v>
                </c:pt>
                <c:pt idx="18">
                  <c:v>9.6822610052781268</c:v>
                </c:pt>
                <c:pt idx="19">
                  <c:v>10.366461340258704</c:v>
                </c:pt>
                <c:pt idx="20">
                  <c:v>8.6539050360917926</c:v>
                </c:pt>
                <c:pt idx="21">
                  <c:v>6.618711460328714</c:v>
                </c:pt>
                <c:pt idx="22">
                  <c:v>5.025317257851718</c:v>
                </c:pt>
                <c:pt idx="23">
                  <c:v>6.5539584331549658</c:v>
                </c:pt>
                <c:pt idx="24">
                  <c:v>6.5185081696436056</c:v>
                </c:pt>
                <c:pt idx="25">
                  <c:v>5.0882963330903719</c:v>
                </c:pt>
                <c:pt idx="26">
                  <c:v>6.6064642670808329</c:v>
                </c:pt>
                <c:pt idx="27">
                  <c:v>7.8718152155325445</c:v>
                </c:pt>
                <c:pt idx="28">
                  <c:v>8.9134127815315178</c:v>
                </c:pt>
                <c:pt idx="29">
                  <c:v>9.7554340921656948</c:v>
                </c:pt>
                <c:pt idx="30">
                  <c:v>10.424120548723678</c:v>
                </c:pt>
                <c:pt idx="31">
                  <c:v>10.946909685204316</c:v>
                </c:pt>
                <c:pt idx="32">
                  <c:v>11.350337778517986</c:v>
                </c:pt>
                <c:pt idx="33">
                  <c:v>11.65840101132733</c:v>
                </c:pt>
                <c:pt idx="34">
                  <c:v>11.891702677842019</c:v>
                </c:pt>
                <c:pt idx="35">
                  <c:v>12.067256552333939</c:v>
                </c:pt>
                <c:pt idx="36">
                  <c:v>10.616182658159346</c:v>
                </c:pt>
                <c:pt idx="37">
                  <c:v>8.330684285819185</c:v>
                </c:pt>
                <c:pt idx="38">
                  <c:v>6.477841543543108</c:v>
                </c:pt>
                <c:pt idx="39">
                  <c:v>4.8992325686844485</c:v>
                </c:pt>
                <c:pt idx="40">
                  <c:v>5.0871792840377346</c:v>
                </c:pt>
                <c:pt idx="41">
                  <c:v>6.6055326531821787</c:v>
                </c:pt>
                <c:pt idx="42">
                  <c:v>7.8710421171334897</c:v>
                </c:pt>
                <c:pt idx="43">
                  <c:v>8.9127817539604681</c:v>
                </c:pt>
                <c:pt idx="44">
                  <c:v>8.330689246547033</c:v>
                </c:pt>
                <c:pt idx="45">
                  <c:v>6.4778426761955599</c:v>
                </c:pt>
                <c:pt idx="46">
                  <c:v>4.8992325197940261</c:v>
                </c:pt>
                <c:pt idx="47">
                  <c:v>5.0871792725878233</c:v>
                </c:pt>
                <c:pt idx="48">
                  <c:v>6.6055327217972222</c:v>
                </c:pt>
                <c:pt idx="49">
                  <c:v>7.8710421898837541</c:v>
                </c:pt>
                <c:pt idx="50">
                  <c:v>8.9127820993583242</c:v>
                </c:pt>
                <c:pt idx="51">
                  <c:v>9.7549287121757722</c:v>
                </c:pt>
                <c:pt idx="52">
                  <c:v>8.2452056138033303</c:v>
                </c:pt>
                <c:pt idx="53">
                  <c:v>6.4065163272382613</c:v>
                </c:pt>
                <c:pt idx="54">
                  <c:v>4.8370913266504276</c:v>
                </c:pt>
                <c:pt idx="55">
                  <c:v>4.89923241230073</c:v>
                </c:pt>
                <c:pt idx="56">
                  <c:v>5.0871792534772204</c:v>
                </c:pt>
                <c:pt idx="57">
                  <c:v>6.6055326602809998</c:v>
                </c:pt>
                <c:pt idx="58">
                  <c:v>7.8710421067444809</c:v>
                </c:pt>
                <c:pt idx="59">
                  <c:v>8.9127819091069043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FD5-4853-B848-5B67F9B92104}"/>
            </c:ext>
          </c:extLst>
        </c:ser>
        <c:ser>
          <c:idx val="5"/>
          <c:order val="5"/>
          <c:tx>
            <c:strRef>
              <c:f>Sheet1!$N$3</c:f>
              <c:strCache>
                <c:ptCount val="1"/>
                <c:pt idx="0">
                  <c:v>safe min accel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Sheet1!$B$4:$B$99</c:f>
              <c:numCache>
                <c:formatCode>General</c:formatCode>
                <c:ptCount val="9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</c:numCache>
            </c:numRef>
          </c:xVal>
          <c:yVal>
            <c:numRef>
              <c:f>Sheet1!$N$4:$N$99</c:f>
              <c:numCache>
                <c:formatCode>General</c:formatCode>
                <c:ptCount val="96"/>
                <c:pt idx="0">
                  <c:v>-5.3623112246372617</c:v>
                </c:pt>
                <c:pt idx="1">
                  <c:v>-4.7510030086230293</c:v>
                </c:pt>
                <c:pt idx="2">
                  <c:v>-5.2430590466184501</c:v>
                </c:pt>
                <c:pt idx="3">
                  <c:v>-4.8478537373624606</c:v>
                </c:pt>
                <c:pt idx="4">
                  <c:v>-4.841227853590218</c:v>
                </c:pt>
                <c:pt idx="5">
                  <c:v>-4.7992849719490049</c:v>
                </c:pt>
                <c:pt idx="6">
                  <c:v>-4.9673372817725037</c:v>
                </c:pt>
                <c:pt idx="7">
                  <c:v>-5.5978314271655067</c:v>
                </c:pt>
                <c:pt idx="8">
                  <c:v>-5.0384620262732609</c:v>
                </c:pt>
                <c:pt idx="9">
                  <c:v>-5.5553342962135721</c:v>
                </c:pt>
                <c:pt idx="10">
                  <c:v>-5.0926279527306146</c:v>
                </c:pt>
                <c:pt idx="11">
                  <c:v>-4.7412506238459127</c:v>
                </c:pt>
                <c:pt idx="12">
                  <c:v>-5.4165984758658272</c:v>
                </c:pt>
                <c:pt idx="13">
                  <c:v>-5.3642566000684164</c:v>
                </c:pt>
                <c:pt idx="14">
                  <c:v>-4.9013230540525674</c:v>
                </c:pt>
                <c:pt idx="15">
                  <c:v>-5.2945634273547508</c:v>
                </c:pt>
                <c:pt idx="16">
                  <c:v>-4.7084589497584357</c:v>
                </c:pt>
                <c:pt idx="17">
                  <c:v>-5.6037745401277537</c:v>
                </c:pt>
                <c:pt idx="18">
                  <c:v>-5.6019712484700417</c:v>
                </c:pt>
                <c:pt idx="19">
                  <c:v>-5.5585014777263941</c:v>
                </c:pt>
                <c:pt idx="20">
                  <c:v>-5.4721524365612622</c:v>
                </c:pt>
                <c:pt idx="21">
                  <c:v>-5.2098794438847689</c:v>
                </c:pt>
                <c:pt idx="22">
                  <c:v>-5.0941319588089202</c:v>
                </c:pt>
                <c:pt idx="23">
                  <c:v>-5.3548419761332626</c:v>
                </c:pt>
                <c:pt idx="24">
                  <c:v>-4.9098428893790587</c:v>
                </c:pt>
                <c:pt idx="25">
                  <c:v>-5.2194264374166677</c:v>
                </c:pt>
                <c:pt idx="26">
                  <c:v>-4.8096925870788505</c:v>
                </c:pt>
                <c:pt idx="27">
                  <c:v>-5.0191209663056444</c:v>
                </c:pt>
                <c:pt idx="28">
                  <c:v>-4.730225253894222</c:v>
                </c:pt>
                <c:pt idx="29">
                  <c:v>-5.4922039382197703</c:v>
                </c:pt>
                <c:pt idx="30">
                  <c:v>-5.2171891901345502</c:v>
                </c:pt>
                <c:pt idx="31">
                  <c:v>-5.2171891901345502</c:v>
                </c:pt>
                <c:pt idx="32">
                  <c:v>-5.2171891901345502</c:v>
                </c:pt>
                <c:pt idx="33">
                  <c:v>-5.2171891901345502</c:v>
                </c:pt>
                <c:pt idx="34">
                  <c:v>-5.2171891901345502</c:v>
                </c:pt>
                <c:pt idx="35">
                  <c:v>-5.2171891901345502</c:v>
                </c:pt>
                <c:pt idx="36">
                  <c:v>-5.2171891901345502</c:v>
                </c:pt>
                <c:pt idx="37">
                  <c:v>-5.2171891901345502</c:v>
                </c:pt>
                <c:pt idx="38">
                  <c:v>-5.2171891901345502</c:v>
                </c:pt>
                <c:pt idx="39">
                  <c:v>-5.2171891901345502</c:v>
                </c:pt>
                <c:pt idx="40">
                  <c:v>-5.2171891901345502</c:v>
                </c:pt>
                <c:pt idx="41">
                  <c:v>-5.2171891901345502</c:v>
                </c:pt>
                <c:pt idx="42">
                  <c:v>-5.2171891901345502</c:v>
                </c:pt>
                <c:pt idx="43">
                  <c:v>-5.2171891901345502</c:v>
                </c:pt>
                <c:pt idx="44">
                  <c:v>-5.2171891901345502</c:v>
                </c:pt>
                <c:pt idx="45">
                  <c:v>-5.2171891901345502</c:v>
                </c:pt>
                <c:pt idx="46">
                  <c:v>-5.2171891901345502</c:v>
                </c:pt>
                <c:pt idx="47">
                  <c:v>-5.2171891901345502</c:v>
                </c:pt>
                <c:pt idx="48">
                  <c:v>-5.2171891901345502</c:v>
                </c:pt>
                <c:pt idx="49">
                  <c:v>-5.2171891901345502</c:v>
                </c:pt>
                <c:pt idx="50">
                  <c:v>-5.2171891901345502</c:v>
                </c:pt>
                <c:pt idx="51">
                  <c:v>-5.2171891901345502</c:v>
                </c:pt>
                <c:pt idx="52">
                  <c:v>-5.2171891901345502</c:v>
                </c:pt>
                <c:pt idx="53">
                  <c:v>-5.2171891901345502</c:v>
                </c:pt>
                <c:pt idx="54">
                  <c:v>-5.2171891901345502</c:v>
                </c:pt>
                <c:pt idx="55">
                  <c:v>-5.2171891901345502</c:v>
                </c:pt>
                <c:pt idx="56">
                  <c:v>-5.2171891901345502</c:v>
                </c:pt>
                <c:pt idx="57">
                  <c:v>-5.2171891901345502</c:v>
                </c:pt>
                <c:pt idx="58">
                  <c:v>-5.2171891901345502</c:v>
                </c:pt>
                <c:pt idx="59">
                  <c:v>-5.2171891901345502</c:v>
                </c:pt>
                <c:pt idx="60">
                  <c:v>-5.2171891901345502</c:v>
                </c:pt>
                <c:pt idx="61">
                  <c:v>-5.2171891901345502</c:v>
                </c:pt>
                <c:pt idx="62">
                  <c:v>-5.2171891901345502</c:v>
                </c:pt>
                <c:pt idx="63">
                  <c:v>-5.2171891901345502</c:v>
                </c:pt>
                <c:pt idx="64">
                  <c:v>-5.2171891901345502</c:v>
                </c:pt>
                <c:pt idx="65">
                  <c:v>-5.2171891901345502</c:v>
                </c:pt>
                <c:pt idx="66">
                  <c:v>-5.2171891901345502</c:v>
                </c:pt>
                <c:pt idx="67">
                  <c:v>-5.2171891901345502</c:v>
                </c:pt>
                <c:pt idx="68">
                  <c:v>-5.2171891901345502</c:v>
                </c:pt>
                <c:pt idx="69">
                  <c:v>-5.2171891901345502</c:v>
                </c:pt>
                <c:pt idx="70">
                  <c:v>-5.2171891901345502</c:v>
                </c:pt>
                <c:pt idx="71">
                  <c:v>-5.2171891901345502</c:v>
                </c:pt>
                <c:pt idx="72">
                  <c:v>-5.2171891901345502</c:v>
                </c:pt>
                <c:pt idx="73">
                  <c:v>-5.2171891901345502</c:v>
                </c:pt>
                <c:pt idx="74">
                  <c:v>-5.2171891901345502</c:v>
                </c:pt>
                <c:pt idx="75">
                  <c:v>-5.2171891901345502</c:v>
                </c:pt>
                <c:pt idx="76">
                  <c:v>-5.2171891901345502</c:v>
                </c:pt>
                <c:pt idx="77">
                  <c:v>-5.2171891901345502</c:v>
                </c:pt>
                <c:pt idx="78">
                  <c:v>-5.2171891901345502</c:v>
                </c:pt>
                <c:pt idx="79">
                  <c:v>-5.2171891901345502</c:v>
                </c:pt>
                <c:pt idx="80">
                  <c:v>-5.2171891901345502</c:v>
                </c:pt>
                <c:pt idx="81">
                  <c:v>-5.2171891901345502</c:v>
                </c:pt>
                <c:pt idx="82">
                  <c:v>-5.2171891901345502</c:v>
                </c:pt>
                <c:pt idx="83">
                  <c:v>-5.2171891901345502</c:v>
                </c:pt>
                <c:pt idx="84">
                  <c:v>-5.2171891901345502</c:v>
                </c:pt>
                <c:pt idx="85">
                  <c:v>-5.2171891901345502</c:v>
                </c:pt>
                <c:pt idx="86">
                  <c:v>-5.2171891901345502</c:v>
                </c:pt>
                <c:pt idx="87">
                  <c:v>-5.2171891901345502</c:v>
                </c:pt>
                <c:pt idx="88">
                  <c:v>-5.2171891901345502</c:v>
                </c:pt>
                <c:pt idx="89">
                  <c:v>-5.2171891901345502</c:v>
                </c:pt>
                <c:pt idx="90">
                  <c:v>-5.2171891901345502</c:v>
                </c:pt>
                <c:pt idx="91">
                  <c:v>-5.2171891901345502</c:v>
                </c:pt>
                <c:pt idx="92">
                  <c:v>-5.2171891901345502</c:v>
                </c:pt>
                <c:pt idx="93">
                  <c:v>-5.2171891901345502</c:v>
                </c:pt>
                <c:pt idx="94">
                  <c:v>-5.2171891901345502</c:v>
                </c:pt>
                <c:pt idx="95">
                  <c:v>-5.2171891901345502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08-4110-B1C7-50C68945D3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5933968"/>
        <c:axId val="695936528"/>
      </c:scatterChart>
      <c:valAx>
        <c:axId val="519154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153040"/>
        <c:crosses val="autoZero"/>
        <c:crossBetween val="midCat"/>
        <c:majorUnit val="0.5"/>
      </c:valAx>
      <c:valAx>
        <c:axId val="51915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acceleration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154640"/>
        <c:crosses val="autoZero"/>
        <c:crossBetween val="midCat"/>
      </c:valAx>
      <c:valAx>
        <c:axId val="69593652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velocity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933968"/>
        <c:crosses val="max"/>
        <c:crossBetween val="midCat"/>
      </c:valAx>
      <c:valAx>
        <c:axId val="6959339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95936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Traction circle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3492556005571456E-2"/>
          <c:y val="8.6250626529126281E-2"/>
          <c:w val="0.84045336314409913"/>
          <c:h val="0.82081429723192678"/>
        </c:manualLayout>
      </c:layout>
      <c:scatterChart>
        <c:scatterStyle val="smoothMarker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plots!$B$3:$B$34</c:f>
              <c:numCache>
                <c:formatCode>General</c:formatCode>
                <c:ptCount val="32"/>
                <c:pt idx="0">
                  <c:v>6</c:v>
                </c:pt>
                <c:pt idx="1">
                  <c:v>5.877303719254698</c:v>
                </c:pt>
                <c:pt idx="2">
                  <c:v>5.5144237108234266</c:v>
                </c:pt>
                <c:pt idx="3">
                  <c:v>4.9261895240539069</c:v>
                </c:pt>
                <c:pt idx="4">
                  <c:v>4.136640122722123</c:v>
                </c:pt>
                <c:pt idx="5">
                  <c:v>3.1780414816470484</c:v>
                </c:pt>
                <c:pt idx="6">
                  <c:v>2.0895679951886281</c:v>
                </c:pt>
                <c:pt idx="7">
                  <c:v>0.91570156409423631</c:v>
                </c:pt>
                <c:pt idx="8">
                  <c:v>-0.29558621588462353</c:v>
                </c:pt>
                <c:pt idx="9">
                  <c:v>-1.4947944763521246</c:v>
                </c:pt>
                <c:pt idx="10">
                  <c:v>-2.6329159943660638</c:v>
                </c:pt>
                <c:pt idx="11">
                  <c:v>-3.6634399370650295</c:v>
                </c:pt>
                <c:pt idx="12">
                  <c:v>-4.5442525880312932</c:v>
                </c:pt>
                <c:pt idx="13">
                  <c:v>-5.2393583797064815</c:v>
                </c:pt>
                <c:pt idx="14">
                  <c:v>-5.7203508996066095</c:v>
                </c:pt>
                <c:pt idx="15">
                  <c:v>-5.9675737557326025</c:v>
                </c:pt>
                <c:pt idx="16">
                  <c:v>-5.9709238608843673</c:v>
                </c:pt>
                <c:pt idx="17">
                  <c:v>-5.7302643086083185</c:v>
                </c:pt>
                <c:pt idx="18">
                  <c:v>-5.255429968059679</c:v>
                </c:pt>
                <c:pt idx="19">
                  <c:v>-4.5658255691381679</c:v>
                </c:pt>
                <c:pt idx="20">
                  <c:v>-3.6896327026766382</c:v>
                </c:pt>
                <c:pt idx="21">
                  <c:v>-2.6626581426630418</c:v>
                </c:pt>
                <c:pt idx="22">
                  <c:v>-1.5268705553229922</c:v>
                </c:pt>
                <c:pt idx="23">
                  <c:v>-0.32868539437097588</c:v>
                </c:pt>
                <c:pt idx="24">
                  <c:v>0.88293192755823768</c:v>
                </c:pt>
                <c:pt idx="25">
                  <c:v>2.0584670749035583</c:v>
                </c:pt>
                <c:pt idx="26">
                  <c:v>3.1498802576289417</c:v>
                </c:pt>
                <c:pt idx="27">
                  <c:v>4.1125694404323383</c:v>
                </c:pt>
                <c:pt idx="28">
                  <c:v>4.9071930635855807</c:v>
                </c:pt>
                <c:pt idx="29">
                  <c:v>5.5012777875205856</c:v>
                </c:pt>
                <c:pt idx="30">
                  <c:v>5.8705455585645989</c:v>
                </c:pt>
                <c:pt idx="31">
                  <c:v>5.9999057635376634</c:v>
                </c:pt>
              </c:numCache>
            </c:numRef>
          </c:xVal>
          <c:yVal>
            <c:numRef>
              <c:f>plots!$C$3:$C$34</c:f>
              <c:numCache>
                <c:formatCode>General</c:formatCode>
                <c:ptCount val="32"/>
                <c:pt idx="0">
                  <c:v>0</c:v>
                </c:pt>
                <c:pt idx="1">
                  <c:v>1.2071872231078726</c:v>
                </c:pt>
                <c:pt idx="2">
                  <c:v>2.3645572815029006</c:v>
                </c:pt>
                <c:pt idx="3">
                  <c:v>3.4252965963696544</c:v>
                </c:pt>
                <c:pt idx="4">
                  <c:v>4.3460566603629891</c:v>
                </c:pt>
                <c:pt idx="5">
                  <c:v>5.0892094023463637</c:v>
                </c:pt>
                <c:pt idx="6">
                  <c:v>5.6243849080129085</c:v>
                </c:pt>
                <c:pt idx="7">
                  <c:v>5.929712526380631</c:v>
                </c:pt>
                <c:pt idx="8">
                  <c:v>5.9927146427123503</c:v>
                </c:pt>
                <c:pt idx="9">
                  <c:v>5.8108165926543558</c:v>
                </c:pt>
                <c:pt idx="10">
                  <c:v>5.39145187928181</c:v>
                </c:pt>
                <c:pt idx="11">
                  <c:v>4.7517583932179228</c:v>
                </c:pt>
                <c:pt idx="12">
                  <c:v>3.9178780501913151</c:v>
                </c:pt>
                <c:pt idx="13">
                  <c:v>2.9238884672640086</c:v>
                </c:pt>
                <c:pt idx="14">
                  <c:v>1.8104103361862067</c:v>
                </c:pt>
                <c:pt idx="15">
                  <c:v>0.62294740539750326</c:v>
                </c:pt>
                <c:pt idx="16">
                  <c:v>-0.58997309050643787</c:v>
                </c:pt>
                <c:pt idx="17">
                  <c:v>-1.7787835600459188</c:v>
                </c:pt>
                <c:pt idx="18">
                  <c:v>-2.8949016996817418</c:v>
                </c:pt>
                <c:pt idx="19">
                  <c:v>-3.8927158735520528</c:v>
                </c:pt>
                <c:pt idx="20">
                  <c:v>-4.7314490929670887</c:v>
                </c:pt>
                <c:pt idx="21">
                  <c:v>-5.3768254216879869</c:v>
                </c:pt>
                <c:pt idx="22">
                  <c:v>-5.8024707071460222</c:v>
                </c:pt>
                <c:pt idx="23">
                  <c:v>-5.9909903948785628</c:v>
                </c:pt>
                <c:pt idx="24">
                  <c:v>-5.9346803798771077</c:v>
                </c:pt>
                <c:pt idx="25">
                  <c:v>-5.6358418449720524</c:v>
                </c:pt>
                <c:pt idx="26">
                  <c:v>-5.1066872199694622</c:v>
                </c:pt>
                <c:pt idx="27">
                  <c:v>-4.3688411046434323</c:v>
                </c:pt>
                <c:pt idx="28">
                  <c:v>-3.4524565510224114</c:v>
                </c:pt>
                <c:pt idx="29">
                  <c:v>-2.3949828192562497</c:v>
                </c:pt>
                <c:pt idx="30">
                  <c:v>-1.2396349643413023</c:v>
                </c:pt>
                <c:pt idx="31">
                  <c:v>-3.362779605509747E-2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59A-4106-99C7-4EA8A73281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5925648"/>
        <c:axId val="695945168"/>
      </c:scatterChart>
      <c:scatterChart>
        <c:scatterStyle val="lineMarker"/>
        <c:varyColors val="0"/>
        <c:ser>
          <c:idx val="0"/>
          <c:order val="0"/>
          <c:tx>
            <c:v>rider accel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Sheet1!$L$4:$L$35</c:f>
              <c:numCache>
                <c:formatCode>General</c:formatCode>
                <c:ptCount val="32"/>
                <c:pt idx="0">
                  <c:v>0</c:v>
                </c:pt>
                <c:pt idx="1">
                  <c:v>1.7062534502820671E-2</c:v>
                </c:pt>
                <c:pt idx="2">
                  <c:v>3.3791757437129949E-2</c:v>
                </c:pt>
                <c:pt idx="3">
                  <c:v>5.2004103035229669E-2</c:v>
                </c:pt>
                <c:pt idx="4">
                  <c:v>7.0090190097810659E-2</c:v>
                </c:pt>
                <c:pt idx="5">
                  <c:v>8.6856610760179309E-2</c:v>
                </c:pt>
                <c:pt idx="6">
                  <c:v>0.10159596186183037</c:v>
                </c:pt>
                <c:pt idx="7">
                  <c:v>7.1034820436376989E-2</c:v>
                </c:pt>
                <c:pt idx="8">
                  <c:v>4.0560392158898201E-2</c:v>
                </c:pt>
                <c:pt idx="9">
                  <c:v>4.7892247211223644</c:v>
                </c:pt>
                <c:pt idx="10">
                  <c:v>4.4104245628955629</c:v>
                </c:pt>
                <c:pt idx="11">
                  <c:v>4.3280095884886514</c:v>
                </c:pt>
                <c:pt idx="12">
                  <c:v>-4.8354818464596212</c:v>
                </c:pt>
                <c:pt idx="13">
                  <c:v>-4.8106102371851325</c:v>
                </c:pt>
                <c:pt idx="14">
                  <c:v>-4.8543991092775896</c:v>
                </c:pt>
                <c:pt idx="15">
                  <c:v>4.1883722890975084E-2</c:v>
                </c:pt>
                <c:pt idx="16">
                  <c:v>6.021731573055198E-2</c:v>
                </c:pt>
                <c:pt idx="17">
                  <c:v>7.7829661471206457E-2</c:v>
                </c:pt>
                <c:pt idx="18">
                  <c:v>9.3746178174329398E-2</c:v>
                </c:pt>
                <c:pt idx="19">
                  <c:v>0.10746352071907829</c:v>
                </c:pt>
                <c:pt idx="20">
                  <c:v>7.4890072373694896E-2</c:v>
                </c:pt>
                <c:pt idx="21">
                  <c:v>4.3807341395086657E-2</c:v>
                </c:pt>
                <c:pt idx="22">
                  <c:v>5.0507627084124618</c:v>
                </c:pt>
                <c:pt idx="23">
                  <c:v>4.2954371143523094E-2</c:v>
                </c:pt>
                <c:pt idx="24">
                  <c:v>4.249094875771043E-2</c:v>
                </c:pt>
                <c:pt idx="25">
                  <c:v>5.1781519146681854</c:v>
                </c:pt>
                <c:pt idx="26">
                  <c:v>4.3645370112215885E-2</c:v>
                </c:pt>
                <c:pt idx="27">
                  <c:v>6.1965474787489684E-2</c:v>
                </c:pt>
                <c:pt idx="28">
                  <c:v>7.9448927413969431E-2</c:v>
                </c:pt>
                <c:pt idx="29">
                  <c:v>9.5168494326588721E-2</c:v>
                </c:pt>
                <c:pt idx="30">
                  <c:v>0.10866228921432323</c:v>
                </c:pt>
                <c:pt idx="31">
                  <c:v>0.11983483165602006</c:v>
                </c:pt>
              </c:numCache>
            </c:numRef>
          </c:xVal>
          <c:yVal>
            <c:numRef>
              <c:f>Sheet1!$E$4:$E$35</c:f>
              <c:numCache>
                <c:formatCode>General</c:formatCode>
                <c:ptCount val="32"/>
                <c:pt idx="0">
                  <c:v>5.3623109464000001</c:v>
                </c:pt>
                <c:pt idx="1">
                  <c:v>0.8069689216</c:v>
                </c:pt>
                <c:pt idx="2">
                  <c:v>0.57342036799999996</c:v>
                </c:pt>
                <c:pt idx="3">
                  <c:v>0.46223159330000002</c:v>
                </c:pt>
                <c:pt idx="4">
                  <c:v>0.39815256199999999</c:v>
                </c:pt>
                <c:pt idx="5">
                  <c:v>0.35766460509999998</c:v>
                </c:pt>
                <c:pt idx="6">
                  <c:v>-4.1696669685999996</c:v>
                </c:pt>
                <c:pt idx="7">
                  <c:v>-5.5973800453999996</c:v>
                </c:pt>
                <c:pt idx="8">
                  <c:v>-5.0382983034000004</c:v>
                </c:pt>
                <c:pt idx="9">
                  <c:v>-2.8151485078</c:v>
                </c:pt>
                <c:pt idx="10">
                  <c:v>-2.5461753521000001</c:v>
                </c:pt>
                <c:pt idx="11">
                  <c:v>-1.935919452</c:v>
                </c:pt>
                <c:pt idx="12">
                  <c:v>-2.4408288235</c:v>
                </c:pt>
                <c:pt idx="13">
                  <c:v>-2.3734508169000001</c:v>
                </c:pt>
                <c:pt idx="14">
                  <c:v>0.6765902895</c:v>
                </c:pt>
                <c:pt idx="15">
                  <c:v>0.51505758369999999</c:v>
                </c:pt>
                <c:pt idx="16">
                  <c:v>0.42955387080000001</c:v>
                </c:pt>
                <c:pt idx="17">
                  <c:v>0.37783786180000001</c:v>
                </c:pt>
                <c:pt idx="18">
                  <c:v>0.3442710061</c:v>
                </c:pt>
                <c:pt idx="19">
                  <c:v>-4.1748954212999996</c:v>
                </c:pt>
                <c:pt idx="20">
                  <c:v>-5.4716389314000002</c:v>
                </c:pt>
                <c:pt idx="21">
                  <c:v>-5.2096948043999998</c:v>
                </c:pt>
                <c:pt idx="22">
                  <c:v>0.6633053941</c:v>
                </c:pt>
                <c:pt idx="23">
                  <c:v>-2.1108663315</c:v>
                </c:pt>
                <c:pt idx="24">
                  <c:v>-4.9096579253000003</c:v>
                </c:pt>
                <c:pt idx="25">
                  <c:v>0.65509783210000005</c:v>
                </c:pt>
                <c:pt idx="26">
                  <c:v>0.50455607179999995</c:v>
                </c:pt>
                <c:pt idx="27">
                  <c:v>0.42345140040000001</c:v>
                </c:pt>
                <c:pt idx="28">
                  <c:v>0.37396794220000001</c:v>
                </c:pt>
                <c:pt idx="29">
                  <c:v>0.34168957230000002</c:v>
                </c:pt>
                <c:pt idx="30">
                  <c:v>0.3197708299</c:v>
                </c:pt>
                <c:pt idx="31">
                  <c:v>0.30449959240000002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9A-4106-99C7-4EA8A73281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5925648"/>
        <c:axId val="695945168"/>
      </c:scatterChart>
      <c:valAx>
        <c:axId val="695925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LAteral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945168"/>
        <c:crosses val="autoZero"/>
        <c:crossBetween val="midCat"/>
        <c:majorUnit val="1"/>
      </c:valAx>
      <c:valAx>
        <c:axId val="695945168"/>
        <c:scaling>
          <c:orientation val="minMax"/>
          <c:max val="6"/>
          <c:min val="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Longitundial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925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Apex braking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638893285759906"/>
          <c:y val="0.17171296296296296"/>
          <c:w val="0.80811702724182533"/>
          <c:h val="0.62271617089530473"/>
        </c:manualLayout>
      </c:layout>
      <c:scatterChart>
        <c:scatterStyle val="smoothMarker"/>
        <c:varyColors val="0"/>
        <c:ser>
          <c:idx val="0"/>
          <c:order val="0"/>
          <c:tx>
            <c:v>track radius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Sheet1!$B$4:$B$35</c:f>
              <c:numCache>
                <c:formatCode>General</c:formatCode>
                <c:ptCount val="32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</c:numCache>
            </c:numRef>
          </c:xVal>
          <c:yVal>
            <c:numRef>
              <c:f>Sheet1!$J$4:$J$35</c:f>
              <c:numCache>
                <c:formatCode>General</c:formatCode>
                <c:ptCount val="32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-5</c:v>
                </c:pt>
                <c:pt idx="13">
                  <c:v>-5</c:v>
                </c:pt>
                <c:pt idx="14">
                  <c:v>-5</c:v>
                </c:pt>
                <c:pt idx="15">
                  <c:v>1000</c:v>
                </c:pt>
                <c:pt idx="16">
                  <c:v>1000</c:v>
                </c:pt>
                <c:pt idx="17">
                  <c:v>1000</c:v>
                </c:pt>
                <c:pt idx="18">
                  <c:v>1000</c:v>
                </c:pt>
                <c:pt idx="19">
                  <c:v>1000</c:v>
                </c:pt>
                <c:pt idx="20">
                  <c:v>1000</c:v>
                </c:pt>
                <c:pt idx="21">
                  <c:v>1000</c:v>
                </c:pt>
                <c:pt idx="22">
                  <c:v>5</c:v>
                </c:pt>
                <c:pt idx="23">
                  <c:v>1000</c:v>
                </c:pt>
                <c:pt idx="24">
                  <c:v>1000</c:v>
                </c:pt>
                <c:pt idx="25">
                  <c:v>5</c:v>
                </c:pt>
                <c:pt idx="26">
                  <c:v>1000</c:v>
                </c:pt>
                <c:pt idx="27">
                  <c:v>1000</c:v>
                </c:pt>
                <c:pt idx="28">
                  <c:v>1000</c:v>
                </c:pt>
                <c:pt idx="29">
                  <c:v>1000</c:v>
                </c:pt>
                <c:pt idx="30">
                  <c:v>1000</c:v>
                </c:pt>
                <c:pt idx="31">
                  <c:v>1000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581-49AD-A885-36C3DAF523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0791152"/>
        <c:axId val="532924024"/>
      </c:scatterChart>
      <c:scatterChart>
        <c:scatterStyle val="smoothMarker"/>
        <c:varyColors val="0"/>
        <c:ser>
          <c:idx val="1"/>
          <c:order val="1"/>
          <c:tx>
            <c:v>rider braking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Sheet1!$B$4:$B$35</c:f>
              <c:numCache>
                <c:formatCode>General</c:formatCode>
                <c:ptCount val="32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</c:numCache>
            </c:numRef>
          </c:xVal>
          <c:yVal>
            <c:numRef>
              <c:f>plots!$M$35:$M$66</c:f>
              <c:numCache>
                <c:formatCode>General</c:formatCode>
                <c:ptCount val="32"/>
                <c:pt idx="0">
                  <c:v>-5.3623109464000001</c:v>
                </c:pt>
                <c:pt idx="1">
                  <c:v>-0.8069689216</c:v>
                </c:pt>
                <c:pt idx="2">
                  <c:v>-0.57342036799999996</c:v>
                </c:pt>
                <c:pt idx="3">
                  <c:v>-0.46223159330000002</c:v>
                </c:pt>
                <c:pt idx="4">
                  <c:v>-0.39815256199999999</c:v>
                </c:pt>
                <c:pt idx="5">
                  <c:v>-0.35766460509999998</c:v>
                </c:pt>
                <c:pt idx="6">
                  <c:v>4.1696669685999996</c:v>
                </c:pt>
                <c:pt idx="7">
                  <c:v>5.5973800453999996</c:v>
                </c:pt>
                <c:pt idx="8">
                  <c:v>5.0382983034000004</c:v>
                </c:pt>
                <c:pt idx="9">
                  <c:v>2.8151485078</c:v>
                </c:pt>
                <c:pt idx="10">
                  <c:v>2.5461753521000001</c:v>
                </c:pt>
                <c:pt idx="11">
                  <c:v>1.935919452</c:v>
                </c:pt>
                <c:pt idx="12">
                  <c:v>2.4408288235</c:v>
                </c:pt>
                <c:pt idx="13">
                  <c:v>2.3734508169000001</c:v>
                </c:pt>
                <c:pt idx="14">
                  <c:v>-0.6765902895</c:v>
                </c:pt>
                <c:pt idx="15">
                  <c:v>-0.51505758369999999</c:v>
                </c:pt>
                <c:pt idx="16">
                  <c:v>-0.42955387080000001</c:v>
                </c:pt>
                <c:pt idx="17">
                  <c:v>-0.37783786180000001</c:v>
                </c:pt>
                <c:pt idx="18">
                  <c:v>-0.3442710061</c:v>
                </c:pt>
                <c:pt idx="19">
                  <c:v>4.1748954212999996</c:v>
                </c:pt>
                <c:pt idx="20">
                  <c:v>5.4716389314000002</c:v>
                </c:pt>
                <c:pt idx="21">
                  <c:v>5.2096948043999998</c:v>
                </c:pt>
                <c:pt idx="22">
                  <c:v>-0.6633053941</c:v>
                </c:pt>
                <c:pt idx="23">
                  <c:v>2.1108663315</c:v>
                </c:pt>
                <c:pt idx="24">
                  <c:v>4.9096579253000003</c:v>
                </c:pt>
                <c:pt idx="25">
                  <c:v>-0.65509783210000005</c:v>
                </c:pt>
                <c:pt idx="26">
                  <c:v>-0.50455607179999995</c:v>
                </c:pt>
                <c:pt idx="27">
                  <c:v>-0.42345140040000001</c:v>
                </c:pt>
                <c:pt idx="28">
                  <c:v>-0.37396794220000001</c:v>
                </c:pt>
                <c:pt idx="29">
                  <c:v>-0.34168957230000002</c:v>
                </c:pt>
                <c:pt idx="30">
                  <c:v>-0.3197708299</c:v>
                </c:pt>
                <c:pt idx="31">
                  <c:v>-0.30449959240000002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581-49AD-A885-36C3DAF523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1000272"/>
        <c:axId val="780997392"/>
      </c:scatterChart>
      <c:valAx>
        <c:axId val="480791152"/>
        <c:scaling>
          <c:orientation val="minMax"/>
          <c:max val="14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924024"/>
        <c:crosses val="autoZero"/>
        <c:crossBetween val="midCat"/>
      </c:valAx>
      <c:valAx>
        <c:axId val="53292402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radius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791152"/>
        <c:crosses val="autoZero"/>
        <c:crossBetween val="midCat"/>
      </c:valAx>
      <c:valAx>
        <c:axId val="78099739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Braking accel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000272"/>
        <c:crosses val="max"/>
        <c:crossBetween val="midCat"/>
      </c:valAx>
      <c:valAx>
        <c:axId val="7810002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80997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176562428188811"/>
          <c:y val="0.32486038203557888"/>
          <c:w val="9.7103457959240816E-2"/>
          <c:h val="0.158206762657375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Velocity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8055076220427"/>
          <c:y val="0.1368088118905339"/>
          <c:w val="0.81685766957847417"/>
          <c:h val="0.6994067802763518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Sheet1!$K$3</c:f>
              <c:strCache>
                <c:ptCount val="1"/>
                <c:pt idx="0">
                  <c:v>velocity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Sheet1!$B$4:$B$35</c:f>
              <c:numCache>
                <c:formatCode>General</c:formatCode>
                <c:ptCount val="32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</c:numCache>
            </c:numRef>
          </c:xVal>
          <c:yVal>
            <c:numRef>
              <c:f>Sheet1!$K$4:$K$35</c:f>
              <c:numCache>
                <c:formatCode>General</c:formatCode>
                <c:ptCount val="32"/>
                <c:pt idx="0">
                  <c:v>0</c:v>
                </c:pt>
                <c:pt idx="1">
                  <c:v>4.1306820868738701</c:v>
                </c:pt>
                <c:pt idx="2">
                  <c:v>5.813067816319534</c:v>
                </c:pt>
                <c:pt idx="3">
                  <c:v>7.2113870396221049</c:v>
                </c:pt>
                <c:pt idx="4">
                  <c:v>8.3719884195936789</c:v>
                </c:pt>
                <c:pt idx="5">
                  <c:v>9.3196894132894421</c:v>
                </c:pt>
                <c:pt idx="6">
                  <c:v>10.079482221911519</c:v>
                </c:pt>
                <c:pt idx="7">
                  <c:v>8.4282157326670859</c:v>
                </c:pt>
                <c:pt idx="8">
                  <c:v>6.3687041192771865</c:v>
                </c:pt>
                <c:pt idx="9">
                  <c:v>4.893477659662075</c:v>
                </c:pt>
                <c:pt idx="10">
                  <c:v>4.6959687833798274</c:v>
                </c:pt>
                <c:pt idx="11">
                  <c:v>4.6518864928589192</c:v>
                </c:pt>
                <c:pt idx="12">
                  <c:v>4.9170529011083568</c:v>
                </c:pt>
                <c:pt idx="13">
                  <c:v>4.9043910107092463</c:v>
                </c:pt>
                <c:pt idx="14">
                  <c:v>4.9266617040738598</c:v>
                </c:pt>
                <c:pt idx="15">
                  <c:v>6.4717635070338506</c:v>
                </c:pt>
                <c:pt idx="16">
                  <c:v>7.75998168364797</c:v>
                </c:pt>
                <c:pt idx="17">
                  <c:v>8.8221120754163209</c:v>
                </c:pt>
                <c:pt idx="18">
                  <c:v>9.6822610052781268</c:v>
                </c:pt>
                <c:pt idx="19">
                  <c:v>10.366461340258704</c:v>
                </c:pt>
                <c:pt idx="20">
                  <c:v>8.6539050360917926</c:v>
                </c:pt>
                <c:pt idx="21">
                  <c:v>6.618711460328714</c:v>
                </c:pt>
                <c:pt idx="22">
                  <c:v>5.025317257851718</c:v>
                </c:pt>
                <c:pt idx="23">
                  <c:v>6.5539584331549658</c:v>
                </c:pt>
                <c:pt idx="24">
                  <c:v>6.5185081696436056</c:v>
                </c:pt>
                <c:pt idx="25">
                  <c:v>5.0882963330903719</c:v>
                </c:pt>
                <c:pt idx="26">
                  <c:v>6.6064642670808329</c:v>
                </c:pt>
                <c:pt idx="27">
                  <c:v>7.8718152155325445</c:v>
                </c:pt>
                <c:pt idx="28">
                  <c:v>8.9134127815315178</c:v>
                </c:pt>
                <c:pt idx="29">
                  <c:v>9.7554340921656948</c:v>
                </c:pt>
                <c:pt idx="30">
                  <c:v>10.424120548723678</c:v>
                </c:pt>
                <c:pt idx="31">
                  <c:v>10.946909685204316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4C9-4127-B8D7-FBAECF56FE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900344"/>
        <c:axId val="500898104"/>
      </c:scatterChart>
      <c:scatterChart>
        <c:scatterStyle val="smoothMarker"/>
        <c:varyColors val="0"/>
        <c:ser>
          <c:idx val="1"/>
          <c:order val="1"/>
          <c:tx>
            <c:v>max velocity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Sheet1!$B$4:$B$35</c:f>
              <c:numCache>
                <c:formatCode>General</c:formatCode>
                <c:ptCount val="32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</c:numCache>
            </c:numRef>
          </c:xVal>
          <c:yVal>
            <c:numRef>
              <c:f>plots!$M$1:$M$32</c:f>
              <c:numCache>
                <c:formatCode>General</c:formatCode>
                <c:ptCount val="32"/>
                <c:pt idx="0">
                  <c:v>68.556546004010443</c:v>
                </c:pt>
                <c:pt idx="1">
                  <c:v>68.556546004010443</c:v>
                </c:pt>
                <c:pt idx="2">
                  <c:v>68.556546004010443</c:v>
                </c:pt>
                <c:pt idx="3">
                  <c:v>68.556546004010443</c:v>
                </c:pt>
                <c:pt idx="4">
                  <c:v>68.556546004010443</c:v>
                </c:pt>
                <c:pt idx="5">
                  <c:v>68.556546004010443</c:v>
                </c:pt>
                <c:pt idx="6">
                  <c:v>68.556546004010443</c:v>
                </c:pt>
                <c:pt idx="7">
                  <c:v>68.556546004010443</c:v>
                </c:pt>
                <c:pt idx="8">
                  <c:v>68.556546004010443</c:v>
                </c:pt>
                <c:pt idx="9">
                  <c:v>4.8476798574163293</c:v>
                </c:pt>
                <c:pt idx="10">
                  <c:v>4.8476798574163293</c:v>
                </c:pt>
                <c:pt idx="11">
                  <c:v>4.8476798574163293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68.556546004010443</c:v>
                </c:pt>
                <c:pt idx="16">
                  <c:v>68.556546004010443</c:v>
                </c:pt>
                <c:pt idx="17">
                  <c:v>68.556546004010443</c:v>
                </c:pt>
                <c:pt idx="18">
                  <c:v>68.556546004010443</c:v>
                </c:pt>
                <c:pt idx="19">
                  <c:v>68.556546004010443</c:v>
                </c:pt>
                <c:pt idx="20">
                  <c:v>68.556546004010443</c:v>
                </c:pt>
                <c:pt idx="21">
                  <c:v>68.556546004010443</c:v>
                </c:pt>
                <c:pt idx="22">
                  <c:v>4.8476798574163293</c:v>
                </c:pt>
                <c:pt idx="23">
                  <c:v>68.556546004010443</c:v>
                </c:pt>
                <c:pt idx="24">
                  <c:v>68.556546004010443</c:v>
                </c:pt>
                <c:pt idx="25">
                  <c:v>4.8476798574163293</c:v>
                </c:pt>
                <c:pt idx="26">
                  <c:v>68.556546004010443</c:v>
                </c:pt>
                <c:pt idx="27">
                  <c:v>68.556546004010443</c:v>
                </c:pt>
                <c:pt idx="28">
                  <c:v>68.556546004010443</c:v>
                </c:pt>
                <c:pt idx="29">
                  <c:v>68.556546004010443</c:v>
                </c:pt>
                <c:pt idx="30">
                  <c:v>68.556546004010443</c:v>
                </c:pt>
                <c:pt idx="31">
                  <c:v>68.556546004010443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4C9-4127-B8D7-FBAECF56FE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871416"/>
        <c:axId val="500869816"/>
      </c:scatterChart>
      <c:valAx>
        <c:axId val="500900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898104"/>
        <c:crosses val="autoZero"/>
        <c:crossBetween val="midCat"/>
      </c:valAx>
      <c:valAx>
        <c:axId val="500898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900344"/>
        <c:crosses val="autoZero"/>
        <c:crossBetween val="midCat"/>
      </c:valAx>
      <c:valAx>
        <c:axId val="500869816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500871416"/>
        <c:crosses val="max"/>
        <c:crossBetween val="midCat"/>
      </c:valAx>
      <c:valAx>
        <c:axId val="5008714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00869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1043453</xdr:colOff>
      <xdr:row>24</xdr:row>
      <xdr:rowOff>45930</xdr:rowOff>
    </xdr:from>
    <xdr:to>
      <xdr:col>35</xdr:col>
      <xdr:colOff>70120</xdr:colOff>
      <xdr:row>57</xdr:row>
      <xdr:rowOff>70102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8FE2CF1-9C02-445A-861A-BE4985D7E3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198866</xdr:colOff>
      <xdr:row>4</xdr:row>
      <xdr:rowOff>46786</xdr:rowOff>
    </xdr:from>
    <xdr:to>
      <xdr:col>11</xdr:col>
      <xdr:colOff>611779</xdr:colOff>
      <xdr:row>28</xdr:row>
      <xdr:rowOff>23399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54429C-A36B-47AF-9A41-C9D2CD52C1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621101</xdr:colOff>
      <xdr:row>42</xdr:row>
      <xdr:rowOff>5320</xdr:rowOff>
    </xdr:from>
    <xdr:to>
      <xdr:col>11</xdr:col>
      <xdr:colOff>336175</xdr:colOff>
      <xdr:row>57</xdr:row>
      <xdr:rowOff>35701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E2216AF-F6A3-4EAF-9151-A2423F7BBE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14</xdr:row>
      <xdr:rowOff>0</xdr:rowOff>
    </xdr:from>
    <xdr:to>
      <xdr:col>25</xdr:col>
      <xdr:colOff>627256</xdr:colOff>
      <xdr:row>32</xdr:row>
      <xdr:rowOff>185372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D5CD500-9DD6-4B4C-882D-06E0A3F9E2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97116-8F68-413B-968E-FF2BC2AA1259}">
  <dimension ref="A1:AE99"/>
  <sheetViews>
    <sheetView tabSelected="1" zoomScale="45" zoomScaleNormal="70" workbookViewId="0">
      <selection activeCell="E105" sqref="E105"/>
    </sheetView>
  </sheetViews>
  <sheetFormatPr defaultRowHeight="14.25" x14ac:dyDescent="0.45"/>
  <cols>
    <col min="1" max="1" width="9" customWidth="1"/>
    <col min="2" max="2" width="4.86328125" bestFit="1" customWidth="1"/>
    <col min="3" max="4" width="11.86328125" bestFit="1" customWidth="1"/>
    <col min="5" max="5" width="20.265625" bestFit="1" customWidth="1"/>
    <col min="6" max="6" width="13.1328125" bestFit="1" customWidth="1"/>
    <col min="7" max="7" width="13.59765625" bestFit="1" customWidth="1"/>
    <col min="8" max="8" width="18.3984375" bestFit="1" customWidth="1"/>
    <col min="9" max="9" width="13.3984375" bestFit="1" customWidth="1"/>
    <col min="10" max="10" width="5.59765625" bestFit="1" customWidth="1"/>
    <col min="11" max="11" width="11.86328125" bestFit="1" customWidth="1"/>
    <col min="12" max="13" width="14.265625" bestFit="1" customWidth="1"/>
    <col min="14" max="14" width="15.265625" bestFit="1" customWidth="1"/>
    <col min="15" max="15" width="14.59765625" customWidth="1"/>
    <col min="16" max="16" width="16.73046875" bestFit="1" customWidth="1"/>
    <col min="17" max="17" width="15.73046875" bestFit="1" customWidth="1"/>
    <col min="18" max="18" width="11.73046875" bestFit="1" customWidth="1"/>
    <col min="19" max="19" width="16" bestFit="1" customWidth="1"/>
    <col min="20" max="20" width="12.1328125" bestFit="1" customWidth="1"/>
    <col min="21" max="22" width="12.3984375" bestFit="1" customWidth="1"/>
    <col min="24" max="24" width="11.86328125" bestFit="1" customWidth="1"/>
  </cols>
  <sheetData>
    <row r="1" spans="1:31" ht="18" x14ac:dyDescent="0.55000000000000004">
      <c r="B1" t="s">
        <v>3</v>
      </c>
      <c r="C1">
        <v>150</v>
      </c>
      <c r="E1" s="12" t="s">
        <v>21</v>
      </c>
      <c r="I1" s="12" t="s">
        <v>22</v>
      </c>
      <c r="K1" s="12" t="s">
        <v>24</v>
      </c>
      <c r="N1" s="12" t="s">
        <v>23</v>
      </c>
      <c r="O1" s="12" t="s">
        <v>30</v>
      </c>
      <c r="P1" s="21" t="s">
        <v>32</v>
      </c>
      <c r="AE1" t="s">
        <v>19</v>
      </c>
    </row>
    <row r="2" spans="1:31" x14ac:dyDescent="0.45">
      <c r="B2" t="s">
        <v>4</v>
      </c>
      <c r="C2">
        <v>9.81</v>
      </c>
      <c r="E2" s="13"/>
      <c r="I2" t="s">
        <v>35</v>
      </c>
      <c r="J2" t="s">
        <v>10</v>
      </c>
      <c r="K2" t="s">
        <v>25</v>
      </c>
      <c r="N2" t="s">
        <v>26</v>
      </c>
      <c r="O2" t="s">
        <v>34</v>
      </c>
      <c r="P2" s="21" t="s">
        <v>33</v>
      </c>
    </row>
    <row r="3" spans="1:31" x14ac:dyDescent="0.45">
      <c r="A3" s="1"/>
      <c r="B3" s="19" t="s">
        <v>0</v>
      </c>
      <c r="C3" s="19" t="s">
        <v>1</v>
      </c>
      <c r="D3" s="19" t="s">
        <v>2</v>
      </c>
      <c r="E3" s="19" t="s">
        <v>20</v>
      </c>
      <c r="F3" s="19" t="s">
        <v>27</v>
      </c>
      <c r="G3" s="19"/>
      <c r="H3" s="19" t="s">
        <v>17</v>
      </c>
      <c r="I3" s="23" t="s">
        <v>8</v>
      </c>
      <c r="J3" s="19" t="s">
        <v>6</v>
      </c>
      <c r="K3" s="19" t="s">
        <v>5</v>
      </c>
      <c r="L3" s="19" t="s">
        <v>11</v>
      </c>
      <c r="M3" s="19" t="s">
        <v>7</v>
      </c>
      <c r="N3" s="23" t="s">
        <v>9</v>
      </c>
      <c r="O3" s="20" t="s">
        <v>29</v>
      </c>
      <c r="P3" s="22" t="s">
        <v>31</v>
      </c>
    </row>
    <row r="4" spans="1:31" x14ac:dyDescent="0.45">
      <c r="B4" s="7">
        <v>0</v>
      </c>
      <c r="C4" s="7">
        <v>0.3</v>
      </c>
      <c r="D4" s="7">
        <f t="shared" ref="D4:D63" si="0">g*SIN(C4)</f>
        <v>2.899053227347741</v>
      </c>
      <c r="E4" s="18">
        <v>5.3623109464000001</v>
      </c>
      <c r="F4" s="7">
        <f>D4+E4-0.02*K4^2</f>
        <v>8.2613641737477401</v>
      </c>
      <c r="G4" s="7"/>
      <c r="H4" s="7">
        <v>5.6623112246372616</v>
      </c>
      <c r="I4" s="15">
        <f t="shared" ref="I4:I7" si="1">H4-0.3</f>
        <v>5.3623112246372617</v>
      </c>
      <c r="J4" s="16">
        <v>1000</v>
      </c>
      <c r="K4" s="7">
        <v>0</v>
      </c>
      <c r="L4" s="7">
        <f t="shared" ref="L4:L35" si="2">K4^2/J4</f>
        <v>0</v>
      </c>
      <c r="M4" s="7">
        <f t="shared" ref="M4:M35" si="3">SQRT((L4)^2+E4^2)</f>
        <v>5.3623109464000001</v>
      </c>
      <c r="N4" s="15">
        <f t="shared" ref="N4:N35" si="4">-I4</f>
        <v>-5.3623112246372617</v>
      </c>
      <c r="O4" s="13">
        <f t="shared" ref="O4:O35" si="5">E4*mass*K4</f>
        <v>0</v>
      </c>
      <c r="P4" s="21">
        <f>0</f>
        <v>0</v>
      </c>
    </row>
    <row r="5" spans="1:31" x14ac:dyDescent="0.45">
      <c r="B5" s="7">
        <f>B4+0.5</f>
        <v>0.5</v>
      </c>
      <c r="C5" s="7">
        <v>0.3</v>
      </c>
      <c r="D5" s="7">
        <f t="shared" si="0"/>
        <v>2.899053227347741</v>
      </c>
      <c r="E5" s="18">
        <v>0.8069689216</v>
      </c>
      <c r="F5" s="7">
        <f t="shared" ref="F5:F63" si="6">D5+E5-0.02*K5^2</f>
        <v>3.3647714588913278</v>
      </c>
      <c r="G5" s="7"/>
      <c r="H5" s="7">
        <v>5.0510030086230291</v>
      </c>
      <c r="I5" s="15">
        <f t="shared" si="1"/>
        <v>4.7510030086230293</v>
      </c>
      <c r="J5" s="16">
        <v>1000</v>
      </c>
      <c r="K5" s="15">
        <f>F4*(B5-B4) + K4</f>
        <v>4.1306820868738701</v>
      </c>
      <c r="L5" s="7">
        <f t="shared" si="2"/>
        <v>1.7062534502820671E-2</v>
      </c>
      <c r="M5" s="7">
        <f>SQRT((L5)^2+E5^2)</f>
        <v>0.80714928638506944</v>
      </c>
      <c r="N5" s="15">
        <f t="shared" si="4"/>
        <v>-4.7510030086230293</v>
      </c>
      <c r="O5" s="13">
        <f t="shared" si="5"/>
        <v>499.99981036755668</v>
      </c>
      <c r="P5" s="21">
        <f t="shared" ref="P5:P35" si="7">IF(O5&gt;0,P4+O5*(B5-B4),P4)</f>
        <v>249.99990518377834</v>
      </c>
    </row>
    <row r="6" spans="1:31" x14ac:dyDescent="0.45">
      <c r="B6" s="7">
        <f t="shared" ref="B6:B69" si="8">B5+0.5</f>
        <v>1</v>
      </c>
      <c r="C6" s="7">
        <v>0.3</v>
      </c>
      <c r="D6" s="7">
        <f t="shared" si="0"/>
        <v>2.899053227347741</v>
      </c>
      <c r="E6" s="18">
        <v>0.57342036799999996</v>
      </c>
      <c r="F6" s="7">
        <f t="shared" si="6"/>
        <v>2.7966384466051419</v>
      </c>
      <c r="G6" s="7"/>
      <c r="H6" s="7">
        <v>5.5430590466184499</v>
      </c>
      <c r="I6" s="15">
        <f>H6-0.3</f>
        <v>5.2430590466184501</v>
      </c>
      <c r="J6" s="16">
        <v>1000</v>
      </c>
      <c r="K6" s="15">
        <f t="shared" ref="K6:K35" si="9">F5*(B6-B5) + K5</f>
        <v>5.813067816319534</v>
      </c>
      <c r="L6" s="7">
        <f t="shared" si="2"/>
        <v>3.3791757437129949E-2</v>
      </c>
      <c r="M6" s="7">
        <f t="shared" si="3"/>
        <v>0.57441518199638941</v>
      </c>
      <c r="N6" s="15">
        <f t="shared" si="4"/>
        <v>-5.2430590466184501</v>
      </c>
      <c r="O6" s="13">
        <f t="shared" si="5"/>
        <v>499.99972296643551</v>
      </c>
      <c r="P6" s="21">
        <f t="shared" si="7"/>
        <v>499.99976666699609</v>
      </c>
    </row>
    <row r="7" spans="1:31" x14ac:dyDescent="0.45">
      <c r="B7" s="7">
        <f t="shared" si="8"/>
        <v>1.5</v>
      </c>
      <c r="C7" s="7">
        <v>0.3</v>
      </c>
      <c r="D7" s="7">
        <f t="shared" si="0"/>
        <v>2.899053227347741</v>
      </c>
      <c r="E7" s="18">
        <v>0.46223159330000002</v>
      </c>
      <c r="F7" s="7">
        <f t="shared" si="6"/>
        <v>2.3212027599431475</v>
      </c>
      <c r="G7" s="7"/>
      <c r="H7" s="7">
        <v>5.1478537373624604</v>
      </c>
      <c r="I7" s="15">
        <f t="shared" si="1"/>
        <v>4.8478537373624606</v>
      </c>
      <c r="J7" s="16">
        <v>1000</v>
      </c>
      <c r="K7" s="15">
        <f t="shared" si="9"/>
        <v>7.2113870396221049</v>
      </c>
      <c r="L7" s="7">
        <f t="shared" si="2"/>
        <v>5.2004103035229669E-2</v>
      </c>
      <c r="M7" s="7">
        <f t="shared" si="3"/>
        <v>0.46514779648747712</v>
      </c>
      <c r="N7" s="15">
        <f t="shared" si="4"/>
        <v>-4.8478537373624606</v>
      </c>
      <c r="O7" s="13">
        <f t="shared" si="5"/>
        <v>499.99963818412442</v>
      </c>
      <c r="P7" s="21">
        <f t="shared" si="7"/>
        <v>749.99958575905828</v>
      </c>
    </row>
    <row r="8" spans="1:31" x14ac:dyDescent="0.45">
      <c r="B8" s="7">
        <f t="shared" si="8"/>
        <v>2</v>
      </c>
      <c r="C8" s="7">
        <v>0.3</v>
      </c>
      <c r="D8" s="7">
        <f t="shared" si="0"/>
        <v>2.899053227347741</v>
      </c>
      <c r="E8" s="18">
        <v>0.39815256199999999</v>
      </c>
      <c r="F8" s="7">
        <f t="shared" si="6"/>
        <v>1.8954019873915275</v>
      </c>
      <c r="G8" s="7"/>
      <c r="H8" s="7">
        <v>5.1412278535902178</v>
      </c>
      <c r="I8" s="15">
        <f>H8-0.3</f>
        <v>4.841227853590218</v>
      </c>
      <c r="J8" s="16">
        <v>1000</v>
      </c>
      <c r="K8" s="15">
        <f t="shared" si="9"/>
        <v>8.3719884195936789</v>
      </c>
      <c r="L8" s="7">
        <f t="shared" si="2"/>
        <v>7.0090190097810659E-2</v>
      </c>
      <c r="M8" s="7">
        <f t="shared" si="3"/>
        <v>0.40427477954370472</v>
      </c>
      <c r="N8" s="15">
        <f t="shared" si="4"/>
        <v>-4.841227853590218</v>
      </c>
      <c r="O8" s="13">
        <f t="shared" si="5"/>
        <v>499.9992957443331</v>
      </c>
      <c r="P8" s="21">
        <f t="shared" si="7"/>
        <v>999.9992336312248</v>
      </c>
    </row>
    <row r="9" spans="1:31" x14ac:dyDescent="0.45">
      <c r="B9" s="7">
        <f t="shared" si="8"/>
        <v>2.5</v>
      </c>
      <c r="C9" s="7">
        <v>0.3</v>
      </c>
      <c r="D9" s="7">
        <f t="shared" si="0"/>
        <v>2.899053227347741</v>
      </c>
      <c r="E9" s="18">
        <v>0.35766460509999998</v>
      </c>
      <c r="F9" s="7">
        <f t="shared" si="6"/>
        <v>1.5195856172441549</v>
      </c>
      <c r="G9" s="7"/>
      <c r="H9" s="7">
        <v>5.0992849719490048</v>
      </c>
      <c r="I9" s="15">
        <f t="shared" ref="I9:I35" si="10">H9-0.3</f>
        <v>4.7992849719490049</v>
      </c>
      <c r="J9" s="16">
        <v>1000</v>
      </c>
      <c r="K9" s="15">
        <f t="shared" si="9"/>
        <v>9.3196894132894421</v>
      </c>
      <c r="L9" s="7">
        <f t="shared" si="2"/>
        <v>8.6856610760179309E-2</v>
      </c>
      <c r="M9" s="7">
        <f t="shared" si="3"/>
        <v>0.36805983287243427</v>
      </c>
      <c r="N9" s="15">
        <f t="shared" si="4"/>
        <v>-4.7992849719490049</v>
      </c>
      <c r="O9" s="13">
        <f t="shared" si="5"/>
        <v>499.99845504882279</v>
      </c>
      <c r="P9" s="21">
        <f t="shared" si="7"/>
        <v>1249.9984611556363</v>
      </c>
    </row>
    <row r="10" spans="1:31" x14ac:dyDescent="0.45">
      <c r="B10" s="7">
        <f t="shared" si="8"/>
        <v>3</v>
      </c>
      <c r="C10" s="7">
        <v>0.3</v>
      </c>
      <c r="D10" s="7">
        <f t="shared" si="0"/>
        <v>2.899053227347741</v>
      </c>
      <c r="E10" s="18">
        <v>-4.1696669685999996</v>
      </c>
      <c r="F10" s="7">
        <f t="shared" si="6"/>
        <v>-3.3025329784888662</v>
      </c>
      <c r="G10" s="7"/>
      <c r="H10" s="7">
        <v>5.2673372817725035</v>
      </c>
      <c r="I10" s="15">
        <f t="shared" si="10"/>
        <v>4.9673372817725037</v>
      </c>
      <c r="J10" s="16">
        <v>1000</v>
      </c>
      <c r="K10" s="15">
        <f t="shared" si="9"/>
        <v>10.079482221911519</v>
      </c>
      <c r="L10" s="7">
        <f t="shared" si="2"/>
        <v>0.10159596186183037</v>
      </c>
      <c r="M10" s="7">
        <f t="shared" si="3"/>
        <v>4.1709045024431495</v>
      </c>
      <c r="N10" s="15">
        <f t="shared" si="4"/>
        <v>-4.9673372817725037</v>
      </c>
      <c r="O10" s="13">
        <f t="shared" si="5"/>
        <v>-6304.2126121943083</v>
      </c>
      <c r="P10" s="21">
        <f t="shared" si="7"/>
        <v>1249.9984611556363</v>
      </c>
    </row>
    <row r="11" spans="1:31" x14ac:dyDescent="0.45">
      <c r="B11" s="7">
        <f t="shared" si="8"/>
        <v>3.5</v>
      </c>
      <c r="C11" s="7">
        <v>0.3</v>
      </c>
      <c r="D11" s="7">
        <f t="shared" si="0"/>
        <v>2.899053227347741</v>
      </c>
      <c r="E11" s="18">
        <v>-5.5973800453999996</v>
      </c>
      <c r="F11" s="7">
        <f t="shared" si="6"/>
        <v>-4.1190232267797988</v>
      </c>
      <c r="G11" s="7"/>
      <c r="H11" s="7">
        <v>5.8978314271655066</v>
      </c>
      <c r="I11" s="15">
        <f t="shared" si="10"/>
        <v>5.5978314271655067</v>
      </c>
      <c r="J11" s="16">
        <v>1000</v>
      </c>
      <c r="K11" s="15">
        <f t="shared" si="9"/>
        <v>8.4282157326670859</v>
      </c>
      <c r="L11" s="7">
        <f t="shared" si="2"/>
        <v>7.1034820436376989E-2</v>
      </c>
      <c r="M11" s="7">
        <f t="shared" si="3"/>
        <v>5.59783076899941</v>
      </c>
      <c r="N11" s="15">
        <f t="shared" si="4"/>
        <v>-5.5978314271655067</v>
      </c>
      <c r="O11" s="13">
        <f t="shared" si="5"/>
        <v>-7076.3889840535621</v>
      </c>
      <c r="P11" s="21">
        <f t="shared" si="7"/>
        <v>1249.9984611556363</v>
      </c>
    </row>
    <row r="12" spans="1:31" x14ac:dyDescent="0.45">
      <c r="B12" s="7">
        <f t="shared" si="8"/>
        <v>4</v>
      </c>
      <c r="C12" s="7">
        <v>0.3</v>
      </c>
      <c r="D12" s="7">
        <f t="shared" si="0"/>
        <v>2.899053227347741</v>
      </c>
      <c r="E12" s="18">
        <v>-5.0382983034000004</v>
      </c>
      <c r="F12" s="7">
        <f t="shared" si="6"/>
        <v>-2.9504529192302238</v>
      </c>
      <c r="G12" s="7"/>
      <c r="H12" s="7">
        <v>5.3384620262732607</v>
      </c>
      <c r="I12" s="15">
        <f t="shared" si="10"/>
        <v>5.0384620262732609</v>
      </c>
      <c r="J12" s="16">
        <v>1000</v>
      </c>
      <c r="K12" s="15">
        <f t="shared" si="9"/>
        <v>6.3687041192771865</v>
      </c>
      <c r="L12" s="7">
        <f t="shared" si="2"/>
        <v>4.0560392158898201E-2</v>
      </c>
      <c r="M12" s="7">
        <f t="shared" si="3"/>
        <v>5.0384615647492446</v>
      </c>
      <c r="N12" s="15">
        <f t="shared" si="4"/>
        <v>-5.0384620262732609</v>
      </c>
      <c r="O12" s="13">
        <f t="shared" si="5"/>
        <v>-4813.1146738516263</v>
      </c>
      <c r="P12" s="21">
        <f t="shared" si="7"/>
        <v>1249.9984611556363</v>
      </c>
    </row>
    <row r="13" spans="1:31" x14ac:dyDescent="0.45">
      <c r="B13" s="7">
        <f t="shared" si="8"/>
        <v>4.5</v>
      </c>
      <c r="C13" s="7">
        <v>0.3</v>
      </c>
      <c r="D13" s="7">
        <f t="shared" si="0"/>
        <v>2.899053227347741</v>
      </c>
      <c r="E13" s="18">
        <v>-2.8151485078</v>
      </c>
      <c r="F13" s="7">
        <f t="shared" si="6"/>
        <v>-0.39501775256449551</v>
      </c>
      <c r="G13" s="7"/>
      <c r="H13" s="7">
        <v>5.8553342962135719</v>
      </c>
      <c r="I13" s="15">
        <f t="shared" si="10"/>
        <v>5.5553342962135721</v>
      </c>
      <c r="J13" s="16">
        <v>5</v>
      </c>
      <c r="K13" s="15">
        <f t="shared" si="9"/>
        <v>4.893477659662075</v>
      </c>
      <c r="L13" s="7">
        <f t="shared" ref="L13:L27" si="11">K13^2/J13</f>
        <v>4.7892247211223644</v>
      </c>
      <c r="M13" s="7">
        <f t="shared" si="3"/>
        <v>5.5553338828893226</v>
      </c>
      <c r="N13" s="15">
        <f t="shared" si="4"/>
        <v>-5.5553342962135721</v>
      </c>
      <c r="O13" s="13">
        <f t="shared" si="5"/>
        <v>-2066.379949732549</v>
      </c>
      <c r="P13" s="21">
        <f t="shared" si="7"/>
        <v>1249.9984611556363</v>
      </c>
    </row>
    <row r="14" spans="1:31" x14ac:dyDescent="0.45">
      <c r="B14" s="7">
        <f t="shared" si="8"/>
        <v>5</v>
      </c>
      <c r="C14" s="7">
        <v>0.3</v>
      </c>
      <c r="D14" s="7">
        <f t="shared" si="0"/>
        <v>2.899053227347741</v>
      </c>
      <c r="E14" s="18">
        <v>-2.5461753521000001</v>
      </c>
      <c r="F14" s="7">
        <f t="shared" si="6"/>
        <v>-8.816458104181546E-2</v>
      </c>
      <c r="G14" s="7"/>
      <c r="H14" s="7">
        <v>5.3926279527306145</v>
      </c>
      <c r="I14" s="15">
        <f t="shared" si="10"/>
        <v>5.0926279527306146</v>
      </c>
      <c r="J14" s="16">
        <v>5</v>
      </c>
      <c r="K14" s="15">
        <f t="shared" si="9"/>
        <v>4.6959687833798274</v>
      </c>
      <c r="L14" s="7">
        <f t="shared" si="11"/>
        <v>4.4104245628955629</v>
      </c>
      <c r="M14" s="7">
        <f t="shared" si="3"/>
        <v>5.0926273914978379</v>
      </c>
      <c r="N14" s="15">
        <f t="shared" si="4"/>
        <v>-5.0926279527306146</v>
      </c>
      <c r="O14" s="13">
        <f t="shared" si="5"/>
        <v>-1793.5139955709112</v>
      </c>
      <c r="P14" s="21">
        <f t="shared" si="7"/>
        <v>1249.9984611556363</v>
      </c>
    </row>
    <row r="15" spans="1:31" x14ac:dyDescent="0.45">
      <c r="B15" s="7">
        <f t="shared" si="8"/>
        <v>5.5</v>
      </c>
      <c r="C15" s="7">
        <v>0.3</v>
      </c>
      <c r="D15" s="7">
        <f t="shared" si="0"/>
        <v>2.899053227347741</v>
      </c>
      <c r="E15" s="18">
        <v>-1.935919452</v>
      </c>
      <c r="F15" s="7">
        <f t="shared" si="6"/>
        <v>0.53033281649887576</v>
      </c>
      <c r="G15" s="7"/>
      <c r="H15" s="7">
        <v>5.0412506238459125</v>
      </c>
      <c r="I15" s="15">
        <f t="shared" si="10"/>
        <v>4.7412506238459127</v>
      </c>
      <c r="J15" s="16">
        <v>5</v>
      </c>
      <c r="K15" s="15">
        <f t="shared" si="9"/>
        <v>4.6518864928589192</v>
      </c>
      <c r="L15" s="7">
        <f t="shared" si="11"/>
        <v>4.3280095884886514</v>
      </c>
      <c r="M15" s="7">
        <f t="shared" si="3"/>
        <v>4.7412499536178947</v>
      </c>
      <c r="N15" s="15">
        <f t="shared" si="4"/>
        <v>-4.7412506238459127</v>
      </c>
      <c r="O15" s="13">
        <f t="shared" si="5"/>
        <v>-1350.8516325032463</v>
      </c>
      <c r="P15" s="21">
        <f t="shared" si="7"/>
        <v>1249.9984611556363</v>
      </c>
    </row>
    <row r="16" spans="1:31" x14ac:dyDescent="0.45">
      <c r="B16" s="7">
        <f t="shared" si="8"/>
        <v>6</v>
      </c>
      <c r="C16" s="7">
        <v>0.3</v>
      </c>
      <c r="D16" s="7">
        <f t="shared" si="0"/>
        <v>2.899053227347741</v>
      </c>
      <c r="E16" s="18">
        <v>-2.4408288235</v>
      </c>
      <c r="F16" s="7">
        <f t="shared" si="6"/>
        <v>-2.5323780798221174E-2</v>
      </c>
      <c r="G16" s="7"/>
      <c r="H16" s="7">
        <v>5.716598475865827</v>
      </c>
      <c r="I16" s="15">
        <f t="shared" si="10"/>
        <v>5.4165984758658272</v>
      </c>
      <c r="J16" s="16">
        <v>-5</v>
      </c>
      <c r="K16" s="15">
        <f t="shared" si="9"/>
        <v>4.9170529011083568</v>
      </c>
      <c r="L16" s="7">
        <f t="shared" si="11"/>
        <v>-4.8354818464596212</v>
      </c>
      <c r="M16" s="7">
        <f t="shared" si="3"/>
        <v>5.4165976436383882</v>
      </c>
      <c r="N16" s="15">
        <f t="shared" si="4"/>
        <v>-5.4165984758658272</v>
      </c>
      <c r="O16" s="13">
        <f t="shared" si="5"/>
        <v>-1800.252667154936</v>
      </c>
      <c r="P16" s="21">
        <f t="shared" si="7"/>
        <v>1249.9984611556363</v>
      </c>
    </row>
    <row r="17" spans="2:19" ht="14.65" thickBot="1" x14ac:dyDescent="0.5">
      <c r="B17" s="7">
        <f t="shared" si="8"/>
        <v>6.5</v>
      </c>
      <c r="C17" s="7">
        <v>0.3</v>
      </c>
      <c r="D17" s="7">
        <f t="shared" si="0"/>
        <v>2.899053227347741</v>
      </c>
      <c r="E17" s="18">
        <v>-2.3734508169000001</v>
      </c>
      <c r="F17" s="7">
        <f t="shared" si="6"/>
        <v>4.4541386729227528E-2</v>
      </c>
      <c r="G17" s="7"/>
      <c r="H17" s="7">
        <v>5.6642566000684162</v>
      </c>
      <c r="I17" s="15">
        <f t="shared" si="10"/>
        <v>5.3642566000684164</v>
      </c>
      <c r="J17" s="16">
        <v>-5</v>
      </c>
      <c r="K17" s="15">
        <f t="shared" si="9"/>
        <v>4.9043910107092463</v>
      </c>
      <c r="L17" s="7">
        <f t="shared" si="11"/>
        <v>-4.8106102371851325</v>
      </c>
      <c r="M17" s="7">
        <f t="shared" si="3"/>
        <v>5.3642557390894101</v>
      </c>
      <c r="N17" s="15">
        <f t="shared" si="4"/>
        <v>-5.3642566000684164</v>
      </c>
      <c r="O17" s="13">
        <f t="shared" si="5"/>
        <v>-1746.0496276147319</v>
      </c>
      <c r="P17" s="21">
        <f t="shared" si="7"/>
        <v>1249.9984611556363</v>
      </c>
    </row>
    <row r="18" spans="2:19" ht="15.75" x14ac:dyDescent="0.5">
      <c r="B18" s="7">
        <f t="shared" si="8"/>
        <v>7</v>
      </c>
      <c r="C18" s="7">
        <v>0.3</v>
      </c>
      <c r="D18" s="7">
        <f t="shared" si="0"/>
        <v>2.899053227347741</v>
      </c>
      <c r="E18" s="18">
        <v>0.6765902895</v>
      </c>
      <c r="F18" s="7">
        <f t="shared" si="6"/>
        <v>3.090203605919982</v>
      </c>
      <c r="G18" s="7"/>
      <c r="H18" s="7">
        <v>5.2013230540525672</v>
      </c>
      <c r="I18" s="15">
        <f t="shared" si="10"/>
        <v>4.9013230540525674</v>
      </c>
      <c r="J18" s="16">
        <v>-5</v>
      </c>
      <c r="K18" s="15">
        <f t="shared" si="9"/>
        <v>4.9266617040738598</v>
      </c>
      <c r="L18" s="7">
        <f t="shared" si="11"/>
        <v>-4.8543991092775896</v>
      </c>
      <c r="M18" s="7">
        <f t="shared" si="3"/>
        <v>4.9013227941037254</v>
      </c>
      <c r="N18" s="15">
        <f t="shared" si="4"/>
        <v>-4.9013230540525674</v>
      </c>
      <c r="O18" s="13">
        <f t="shared" si="5"/>
        <v>499.99972029418444</v>
      </c>
      <c r="P18" s="21">
        <f t="shared" si="7"/>
        <v>1499.9983213027285</v>
      </c>
      <c r="S18" s="14" t="s">
        <v>16</v>
      </c>
    </row>
    <row r="19" spans="2:19" x14ac:dyDescent="0.45">
      <c r="B19" s="7">
        <f t="shared" si="8"/>
        <v>7.5</v>
      </c>
      <c r="C19" s="7">
        <v>0.3</v>
      </c>
      <c r="D19" s="7">
        <f t="shared" si="0"/>
        <v>2.899053227347741</v>
      </c>
      <c r="E19" s="18">
        <v>0.51505758369999999</v>
      </c>
      <c r="F19" s="7">
        <f t="shared" si="6"/>
        <v>2.5764363532282393</v>
      </c>
      <c r="G19" s="7"/>
      <c r="H19" s="7">
        <v>5.5945634273547507</v>
      </c>
      <c r="I19" s="15">
        <f t="shared" si="10"/>
        <v>5.2945634273547508</v>
      </c>
      <c r="J19" s="16">
        <v>1000</v>
      </c>
      <c r="K19" s="15">
        <f t="shared" si="9"/>
        <v>6.4717635070338506</v>
      </c>
      <c r="L19" s="7">
        <f t="shared" si="11"/>
        <v>4.1883722890975084E-2</v>
      </c>
      <c r="M19" s="7">
        <f t="shared" si="3"/>
        <v>0.51675773895519983</v>
      </c>
      <c r="N19" s="15">
        <f t="shared" si="4"/>
        <v>-5.2945634273547508</v>
      </c>
      <c r="O19" s="13">
        <f t="shared" si="5"/>
        <v>499.99963113160391</v>
      </c>
      <c r="P19" s="21">
        <f t="shared" si="7"/>
        <v>1749.9981368685305</v>
      </c>
      <c r="S19" s="2" t="s">
        <v>28</v>
      </c>
    </row>
    <row r="20" spans="2:19" ht="14.65" thickBot="1" x14ac:dyDescent="0.5">
      <c r="B20" s="7">
        <f t="shared" si="8"/>
        <v>8</v>
      </c>
      <c r="C20" s="7">
        <v>0.3</v>
      </c>
      <c r="D20" s="7">
        <f t="shared" si="0"/>
        <v>2.899053227347741</v>
      </c>
      <c r="E20" s="18">
        <v>0.42955387080000001</v>
      </c>
      <c r="F20" s="7">
        <f t="shared" si="6"/>
        <v>2.1242607835367013</v>
      </c>
      <c r="G20" s="7"/>
      <c r="H20" s="7">
        <v>5.0084589497584355</v>
      </c>
      <c r="I20" s="15">
        <f t="shared" si="10"/>
        <v>4.7084589497584357</v>
      </c>
      <c r="J20" s="16">
        <v>1000</v>
      </c>
      <c r="K20" s="15">
        <f t="shared" si="9"/>
        <v>7.75998168364797</v>
      </c>
      <c r="L20" s="7">
        <f t="shared" si="11"/>
        <v>6.021731573055198E-2</v>
      </c>
      <c r="M20" s="7">
        <f t="shared" si="3"/>
        <v>0.43375413892325693</v>
      </c>
      <c r="N20" s="15">
        <f t="shared" si="4"/>
        <v>-4.7084589497584357</v>
      </c>
      <c r="O20" s="13">
        <f t="shared" si="5"/>
        <v>499.99952543221298</v>
      </c>
      <c r="P20" s="21">
        <f t="shared" si="7"/>
        <v>1999.997899584637</v>
      </c>
      <c r="S20" s="17">
        <f>AVERAGE(K4:K35)*B35</f>
        <v>108.88366776710664</v>
      </c>
    </row>
    <row r="21" spans="2:19" x14ac:dyDescent="0.45">
      <c r="B21" s="7">
        <f t="shared" si="8"/>
        <v>8.5</v>
      </c>
      <c r="C21" s="7">
        <v>0.3</v>
      </c>
      <c r="D21" s="7">
        <f t="shared" si="0"/>
        <v>2.899053227347741</v>
      </c>
      <c r="E21" s="18">
        <v>0.37783786180000001</v>
      </c>
      <c r="F21" s="7">
        <f>D21+E21-0.02*K21^2</f>
        <v>1.7202978597236114</v>
      </c>
      <c r="G21" s="7"/>
      <c r="H21" s="7">
        <v>5.9037745401277535</v>
      </c>
      <c r="I21" s="15">
        <f t="shared" si="10"/>
        <v>5.6037745401277537</v>
      </c>
      <c r="J21" s="16">
        <v>1000</v>
      </c>
      <c r="K21" s="15">
        <f t="shared" si="9"/>
        <v>8.8221120754163209</v>
      </c>
      <c r="L21" s="7">
        <f t="shared" si="11"/>
        <v>7.7829661471206457E-2</v>
      </c>
      <c r="M21" s="7">
        <f>SQRT((L21)^2+E21^2)</f>
        <v>0.38577053544084788</v>
      </c>
      <c r="N21" s="15">
        <f t="shared" si="4"/>
        <v>-5.6037745401277537</v>
      </c>
      <c r="O21" s="13">
        <f t="shared" si="5"/>
        <v>499.99919447028947</v>
      </c>
      <c r="P21" s="21">
        <f t="shared" si="7"/>
        <v>2249.9974968197816</v>
      </c>
    </row>
    <row r="22" spans="2:19" x14ac:dyDescent="0.45">
      <c r="B22" s="7">
        <f t="shared" si="8"/>
        <v>9</v>
      </c>
      <c r="C22" s="7">
        <v>0.3</v>
      </c>
      <c r="D22" s="7">
        <f t="shared" si="0"/>
        <v>2.899053227347741</v>
      </c>
      <c r="E22" s="18">
        <v>0.3442710061</v>
      </c>
      <c r="F22" s="7">
        <f>D22+E22-0.02*K22^2</f>
        <v>1.3684006699611531</v>
      </c>
      <c r="G22" s="7"/>
      <c r="H22" s="7">
        <v>5.9019712484700415</v>
      </c>
      <c r="I22" s="15">
        <f t="shared" si="10"/>
        <v>5.6019712484700417</v>
      </c>
      <c r="J22" s="16">
        <v>1000</v>
      </c>
      <c r="K22" s="15">
        <f t="shared" si="9"/>
        <v>9.6822610052781268</v>
      </c>
      <c r="L22" s="7">
        <f t="shared" si="11"/>
        <v>9.3746178174329398E-2</v>
      </c>
      <c r="M22" s="7">
        <f t="shared" si="3"/>
        <v>0.35680649036053053</v>
      </c>
      <c r="N22" s="15">
        <f t="shared" si="4"/>
        <v>-5.6019712484700417</v>
      </c>
      <c r="O22" s="13">
        <f t="shared" si="5"/>
        <v>499.99826064148476</v>
      </c>
      <c r="P22" s="21">
        <f t="shared" si="7"/>
        <v>2499.9966271405242</v>
      </c>
    </row>
    <row r="23" spans="2:19" x14ac:dyDescent="0.45">
      <c r="B23" s="7">
        <f t="shared" si="8"/>
        <v>9.5</v>
      </c>
      <c r="C23" s="7">
        <v>0.3</v>
      </c>
      <c r="D23" s="7">
        <f t="shared" si="0"/>
        <v>2.899053227347741</v>
      </c>
      <c r="E23" s="18">
        <v>-4.1748954212999996</v>
      </c>
      <c r="F23" s="7">
        <f t="shared" si="6"/>
        <v>-3.4251126083338246</v>
      </c>
      <c r="G23" s="7"/>
      <c r="H23" s="7">
        <v>5.858501477726394</v>
      </c>
      <c r="I23" s="15">
        <f t="shared" si="10"/>
        <v>5.5585014777263941</v>
      </c>
      <c r="J23" s="16">
        <v>1000</v>
      </c>
      <c r="K23" s="15">
        <f>F22*(B23-B22) + K22</f>
        <v>10.366461340258704</v>
      </c>
      <c r="L23" s="7">
        <f t="shared" si="11"/>
        <v>0.10746352071907829</v>
      </c>
      <c r="M23" s="7">
        <f t="shared" si="3"/>
        <v>4.1762782698327277</v>
      </c>
      <c r="N23" s="15">
        <f t="shared" si="4"/>
        <v>-5.5585014777263941</v>
      </c>
      <c r="O23" s="13">
        <f t="shared" si="5"/>
        <v>-6491.8337976794282</v>
      </c>
      <c r="P23" s="21">
        <f t="shared" si="7"/>
        <v>2499.9966271405242</v>
      </c>
    </row>
    <row r="24" spans="2:19" x14ac:dyDescent="0.45">
      <c r="B24" s="7">
        <f t="shared" si="8"/>
        <v>10</v>
      </c>
      <c r="C24" s="7">
        <v>0.3</v>
      </c>
      <c r="D24" s="7">
        <f t="shared" si="0"/>
        <v>2.899053227347741</v>
      </c>
      <c r="E24" s="18">
        <v>-5.4716389314000002</v>
      </c>
      <c r="F24" s="7">
        <f t="shared" si="6"/>
        <v>-4.0703871515261572</v>
      </c>
      <c r="G24" s="7"/>
      <c r="H24" s="7">
        <v>5.772152436561262</v>
      </c>
      <c r="I24" s="15">
        <f t="shared" si="10"/>
        <v>5.4721524365612622</v>
      </c>
      <c r="J24" s="16">
        <v>1000</v>
      </c>
      <c r="K24" s="15">
        <f t="shared" si="9"/>
        <v>8.6539050360917926</v>
      </c>
      <c r="L24" s="7">
        <f t="shared" si="11"/>
        <v>7.4890072373694896E-2</v>
      </c>
      <c r="M24" s="7">
        <f t="shared" si="3"/>
        <v>5.472151415901453</v>
      </c>
      <c r="N24" s="15">
        <f t="shared" si="4"/>
        <v>-5.4721524365612622</v>
      </c>
      <c r="O24" s="13">
        <f t="shared" si="5"/>
        <v>-7102.6565556177566</v>
      </c>
      <c r="P24" s="21">
        <f t="shared" si="7"/>
        <v>2499.9966271405242</v>
      </c>
    </row>
    <row r="25" spans="2:19" x14ac:dyDescent="0.45">
      <c r="B25" s="7">
        <f t="shared" si="8"/>
        <v>10.5</v>
      </c>
      <c r="C25" s="7">
        <v>0.3</v>
      </c>
      <c r="D25" s="7">
        <f t="shared" si="0"/>
        <v>2.899053227347741</v>
      </c>
      <c r="E25" s="18">
        <v>-5.2096948043999998</v>
      </c>
      <c r="F25" s="7">
        <f t="shared" si="6"/>
        <v>-3.1867884049539921</v>
      </c>
      <c r="G25" s="7"/>
      <c r="H25" s="7">
        <v>5.5098794438847687</v>
      </c>
      <c r="I25" s="15">
        <f t="shared" si="10"/>
        <v>5.2098794438847689</v>
      </c>
      <c r="J25" s="16">
        <v>1000</v>
      </c>
      <c r="K25" s="15">
        <f t="shared" si="9"/>
        <v>6.618711460328714</v>
      </c>
      <c r="L25" s="7">
        <f t="shared" si="11"/>
        <v>4.3807341395086657E-2</v>
      </c>
      <c r="M25" s="7">
        <f t="shared" si="3"/>
        <v>5.2098789849815574</v>
      </c>
      <c r="N25" s="15">
        <f t="shared" si="4"/>
        <v>-5.2098794438847689</v>
      </c>
      <c r="O25" s="13">
        <f t="shared" si="5"/>
        <v>-5172.2200060045852</v>
      </c>
      <c r="P25" s="21">
        <f t="shared" si="7"/>
        <v>2499.9966271405242</v>
      </c>
    </row>
    <row r="26" spans="2:19" x14ac:dyDescent="0.45">
      <c r="B26" s="7">
        <f t="shared" si="8"/>
        <v>11</v>
      </c>
      <c r="C26" s="7">
        <v>0.3</v>
      </c>
      <c r="D26" s="7">
        <f t="shared" si="0"/>
        <v>2.899053227347741</v>
      </c>
      <c r="E26" s="18">
        <v>0.6633053941</v>
      </c>
      <c r="F26" s="7">
        <f t="shared" si="6"/>
        <v>3.0572823506064948</v>
      </c>
      <c r="G26" s="7"/>
      <c r="H26" s="7">
        <v>5.39413195880892</v>
      </c>
      <c r="I26" s="15">
        <f t="shared" si="10"/>
        <v>5.0941319588089202</v>
      </c>
      <c r="J26" s="16">
        <v>5</v>
      </c>
      <c r="K26" s="15">
        <f t="shared" si="9"/>
        <v>5.025317257851718</v>
      </c>
      <c r="L26" s="7">
        <f t="shared" si="11"/>
        <v>5.0507627084124618</v>
      </c>
      <c r="M26" s="7">
        <f t="shared" si="3"/>
        <v>5.0941317201788321</v>
      </c>
      <c r="N26" s="15">
        <f t="shared" si="4"/>
        <v>-5.0941319588089202</v>
      </c>
      <c r="O26" s="13">
        <f t="shared" si="5"/>
        <v>499.99800662952975</v>
      </c>
      <c r="P26" s="21">
        <f t="shared" si="7"/>
        <v>2749.9956304552888</v>
      </c>
    </row>
    <row r="27" spans="2:19" x14ac:dyDescent="0.45">
      <c r="B27" s="7">
        <f t="shared" si="8"/>
        <v>11.5</v>
      </c>
      <c r="C27" s="7">
        <v>0.3</v>
      </c>
      <c r="D27" s="7">
        <f t="shared" si="0"/>
        <v>2.899053227347741</v>
      </c>
      <c r="E27" s="18">
        <v>-2.1108663315</v>
      </c>
      <c r="F27" s="7">
        <f t="shared" si="6"/>
        <v>-7.0900527022720983E-2</v>
      </c>
      <c r="G27" s="7"/>
      <c r="H27" s="7">
        <v>5.6548419761332624</v>
      </c>
      <c r="I27" s="15">
        <f t="shared" si="10"/>
        <v>5.3548419761332626</v>
      </c>
      <c r="J27" s="16">
        <v>1000</v>
      </c>
      <c r="K27" s="15">
        <f t="shared" si="9"/>
        <v>6.5539584331549658</v>
      </c>
      <c r="L27" s="7">
        <f t="shared" si="11"/>
        <v>4.2954371143523094E-2</v>
      </c>
      <c r="M27" s="7">
        <f t="shared" si="3"/>
        <v>2.1113033290980723</v>
      </c>
      <c r="N27" s="15">
        <f t="shared" si="4"/>
        <v>-5.3548419761332626</v>
      </c>
      <c r="O27" s="13">
        <f t="shared" si="5"/>
        <v>-2075.1795291895969</v>
      </c>
      <c r="P27" s="21">
        <f t="shared" si="7"/>
        <v>2749.9956304552888</v>
      </c>
    </row>
    <row r="28" spans="2:19" x14ac:dyDescent="0.45">
      <c r="B28" s="7">
        <f t="shared" si="8"/>
        <v>12</v>
      </c>
      <c r="C28" s="7">
        <v>0.3</v>
      </c>
      <c r="D28" s="7">
        <f t="shared" si="0"/>
        <v>2.899053227347741</v>
      </c>
      <c r="E28" s="18">
        <v>-4.9096579253000003</v>
      </c>
      <c r="F28" s="7">
        <f t="shared" si="6"/>
        <v>-2.8604236731064678</v>
      </c>
      <c r="G28" s="7"/>
      <c r="H28" s="7">
        <v>5.2098428893790585</v>
      </c>
      <c r="I28" s="15">
        <f t="shared" si="10"/>
        <v>4.9098428893790587</v>
      </c>
      <c r="J28" s="16">
        <v>1000</v>
      </c>
      <c r="K28" s="15">
        <f t="shared" si="9"/>
        <v>6.5185081696436056</v>
      </c>
      <c r="L28" s="7">
        <f t="shared" si="2"/>
        <v>4.249094875771043E-2</v>
      </c>
      <c r="M28" s="7">
        <f t="shared" si="3"/>
        <v>4.9098417921749204</v>
      </c>
      <c r="N28" s="15">
        <f t="shared" si="4"/>
        <v>-4.9098428893790587</v>
      </c>
      <c r="O28" s="13">
        <f t="shared" si="5"/>
        <v>-4800.5467944335296</v>
      </c>
      <c r="P28" s="21">
        <f t="shared" si="7"/>
        <v>2749.9956304552888</v>
      </c>
    </row>
    <row r="29" spans="2:19" x14ac:dyDescent="0.45">
      <c r="B29" s="7">
        <f t="shared" si="8"/>
        <v>12.5</v>
      </c>
      <c r="C29" s="7">
        <v>0.3</v>
      </c>
      <c r="D29" s="7">
        <f t="shared" si="0"/>
        <v>2.899053227347741</v>
      </c>
      <c r="E29" s="18">
        <v>0.65509783210000005</v>
      </c>
      <c r="F29" s="7">
        <f t="shared" si="6"/>
        <v>3.0363358679809225</v>
      </c>
      <c r="G29" s="7"/>
      <c r="H29" s="7">
        <v>5.5194264374166675</v>
      </c>
      <c r="I29" s="15">
        <f t="shared" si="10"/>
        <v>5.2194264374166677</v>
      </c>
      <c r="J29" s="16">
        <v>5</v>
      </c>
      <c r="K29" s="15">
        <f t="shared" si="9"/>
        <v>5.0882963330903719</v>
      </c>
      <c r="L29" s="7">
        <f t="shared" si="2"/>
        <v>5.1781519146681854</v>
      </c>
      <c r="M29" s="7">
        <f t="shared" si="3"/>
        <v>5.2194262540056942</v>
      </c>
      <c r="N29" s="15">
        <f t="shared" si="4"/>
        <v>-5.2194264374166677</v>
      </c>
      <c r="O29" s="13">
        <f t="shared" si="5"/>
        <v>499.99978453348234</v>
      </c>
      <c r="P29" s="21">
        <f t="shared" si="7"/>
        <v>2999.9955227220298</v>
      </c>
    </row>
    <row r="30" spans="2:19" x14ac:dyDescent="0.45">
      <c r="B30" s="7">
        <f t="shared" si="8"/>
        <v>13</v>
      </c>
      <c r="C30" s="7">
        <v>0.3</v>
      </c>
      <c r="D30" s="7">
        <f t="shared" si="0"/>
        <v>2.899053227347741</v>
      </c>
      <c r="E30" s="18">
        <v>0.50455607179999995</v>
      </c>
      <c r="F30" s="7">
        <f t="shared" si="6"/>
        <v>2.5307018969034232</v>
      </c>
      <c r="G30" s="7"/>
      <c r="H30" s="7">
        <v>5.1096925870788503</v>
      </c>
      <c r="I30" s="15">
        <f t="shared" si="10"/>
        <v>4.8096925870788505</v>
      </c>
      <c r="J30" s="16">
        <v>1000</v>
      </c>
      <c r="K30" s="15">
        <f t="shared" si="9"/>
        <v>6.6064642670808329</v>
      </c>
      <c r="L30" s="7">
        <f t="shared" si="2"/>
        <v>4.3645370112215885E-2</v>
      </c>
      <c r="M30" s="7">
        <f t="shared" si="3"/>
        <v>0.50644027083406296</v>
      </c>
      <c r="N30" s="15">
        <f t="shared" si="4"/>
        <v>-4.8096925870788505</v>
      </c>
      <c r="O30" s="13">
        <f t="shared" si="5"/>
        <v>499.99974886280563</v>
      </c>
      <c r="P30" s="21">
        <f t="shared" si="7"/>
        <v>3249.9953971534328</v>
      </c>
    </row>
    <row r="31" spans="2:19" x14ac:dyDescent="0.45">
      <c r="B31" s="7">
        <f t="shared" si="8"/>
        <v>13.5</v>
      </c>
      <c r="C31" s="7">
        <v>0.3</v>
      </c>
      <c r="D31" s="7">
        <f t="shared" si="0"/>
        <v>2.899053227347741</v>
      </c>
      <c r="E31" s="18">
        <v>0.42345140040000001</v>
      </c>
      <c r="F31" s="7">
        <f t="shared" si="6"/>
        <v>2.0831951319979471</v>
      </c>
      <c r="G31" s="7"/>
      <c r="H31" s="7">
        <v>5.3191209663056442</v>
      </c>
      <c r="I31" s="15">
        <f t="shared" si="10"/>
        <v>5.0191209663056444</v>
      </c>
      <c r="J31" s="16">
        <v>1000</v>
      </c>
      <c r="K31" s="15">
        <f t="shared" si="9"/>
        <v>7.8718152155325445</v>
      </c>
      <c r="L31" s="7">
        <f t="shared" si="2"/>
        <v>6.1965474787489684E-2</v>
      </c>
      <c r="M31" s="7">
        <f t="shared" si="3"/>
        <v>0.42796122320411245</v>
      </c>
      <c r="N31" s="15">
        <f t="shared" si="4"/>
        <v>-5.0191209663056444</v>
      </c>
      <c r="O31" s="13">
        <f t="shared" si="5"/>
        <v>499.99967650609256</v>
      </c>
      <c r="P31" s="21">
        <f t="shared" si="7"/>
        <v>3499.995235406479</v>
      </c>
    </row>
    <row r="32" spans="2:19" x14ac:dyDescent="0.45">
      <c r="B32" s="7">
        <f t="shared" si="8"/>
        <v>14</v>
      </c>
      <c r="C32" s="7">
        <v>0.3</v>
      </c>
      <c r="D32" s="7">
        <f t="shared" si="0"/>
        <v>2.899053227347741</v>
      </c>
      <c r="E32" s="18">
        <v>0.37396794220000001</v>
      </c>
      <c r="F32" s="7">
        <f t="shared" si="6"/>
        <v>1.6840426212683526</v>
      </c>
      <c r="G32" s="7"/>
      <c r="H32" s="7">
        <v>5.0302252538942218</v>
      </c>
      <c r="I32" s="15">
        <f t="shared" si="10"/>
        <v>4.730225253894222</v>
      </c>
      <c r="J32" s="16">
        <v>1000</v>
      </c>
      <c r="K32" s="15">
        <f t="shared" si="9"/>
        <v>8.9134127815315178</v>
      </c>
      <c r="L32" s="7">
        <f t="shared" si="2"/>
        <v>7.9448927413969431E-2</v>
      </c>
      <c r="M32" s="7">
        <f t="shared" si="3"/>
        <v>0.38231420829016116</v>
      </c>
      <c r="N32" s="15">
        <f t="shared" si="4"/>
        <v>-4.730225253894222</v>
      </c>
      <c r="O32" s="13">
        <f t="shared" si="5"/>
        <v>499.99959538327795</v>
      </c>
      <c r="P32" s="21">
        <f t="shared" si="7"/>
        <v>3749.9950330981178</v>
      </c>
    </row>
    <row r="33" spans="2:18" x14ac:dyDescent="0.45">
      <c r="B33" s="7">
        <f t="shared" si="8"/>
        <v>14.5</v>
      </c>
      <c r="C33" s="7">
        <v>0.3</v>
      </c>
      <c r="D33" s="7">
        <f t="shared" si="0"/>
        <v>2.899053227347741</v>
      </c>
      <c r="E33" s="18">
        <v>0.34168957230000002</v>
      </c>
      <c r="F33" s="7">
        <f t="shared" si="6"/>
        <v>1.3373729131159666</v>
      </c>
      <c r="G33" s="7"/>
      <c r="H33" s="7">
        <v>5.7922039382197701</v>
      </c>
      <c r="I33" s="15">
        <f t="shared" si="10"/>
        <v>5.4922039382197703</v>
      </c>
      <c r="J33" s="16">
        <v>1000</v>
      </c>
      <c r="K33" s="15">
        <f t="shared" si="9"/>
        <v>9.7554340921656948</v>
      </c>
      <c r="L33" s="7">
        <f t="shared" si="2"/>
        <v>9.5168494326588721E-2</v>
      </c>
      <c r="M33" s="7">
        <f t="shared" si="3"/>
        <v>0.35469537089021458</v>
      </c>
      <c r="N33" s="15">
        <f t="shared" si="4"/>
        <v>-5.4922039382197703</v>
      </c>
      <c r="O33" s="13">
        <f t="shared" si="5"/>
        <v>499.99951538294033</v>
      </c>
      <c r="P33" s="21">
        <f t="shared" si="7"/>
        <v>3999.994790789588</v>
      </c>
    </row>
    <row r="34" spans="2:18" x14ac:dyDescent="0.45">
      <c r="B34" s="7">
        <f t="shared" si="8"/>
        <v>15</v>
      </c>
      <c r="C34" s="7">
        <v>0.3</v>
      </c>
      <c r="D34" s="7">
        <f>g*SIN(C34)</f>
        <v>2.899053227347741</v>
      </c>
      <c r="E34" s="18">
        <v>0.3197708299</v>
      </c>
      <c r="F34" s="7">
        <f t="shared" si="6"/>
        <v>1.0455782729612761</v>
      </c>
      <c r="G34" s="7"/>
      <c r="H34" s="7">
        <v>5.51718919013455</v>
      </c>
      <c r="I34" s="15">
        <f t="shared" si="10"/>
        <v>5.2171891901345502</v>
      </c>
      <c r="J34" s="16">
        <v>1000</v>
      </c>
      <c r="K34" s="15">
        <f t="shared" si="9"/>
        <v>10.424120548723678</v>
      </c>
      <c r="L34" s="7">
        <f t="shared" si="2"/>
        <v>0.10866228921432323</v>
      </c>
      <c r="M34" s="7">
        <f t="shared" si="3"/>
        <v>0.33772899898029479</v>
      </c>
      <c r="N34" s="15">
        <f t="shared" si="4"/>
        <v>-5.2171891901345502</v>
      </c>
      <c r="O34" s="13">
        <f t="shared" si="5"/>
        <v>499.99945182645212</v>
      </c>
      <c r="P34" s="21">
        <f t="shared" si="7"/>
        <v>4249.9945167028145</v>
      </c>
    </row>
    <row r="35" spans="2:18" x14ac:dyDescent="0.45">
      <c r="B35" s="7">
        <f t="shared" si="8"/>
        <v>15.5</v>
      </c>
      <c r="C35" s="7">
        <v>0.3</v>
      </c>
      <c r="D35" s="7">
        <f t="shared" si="0"/>
        <v>2.899053227347741</v>
      </c>
      <c r="E35" s="18">
        <v>0.30449959240000002</v>
      </c>
      <c r="F35" s="7">
        <f t="shared" si="6"/>
        <v>0.8068561866273396</v>
      </c>
      <c r="G35" s="7"/>
      <c r="H35" s="7">
        <v>5.51718919013455</v>
      </c>
      <c r="I35" s="15">
        <f t="shared" si="10"/>
        <v>5.2171891901345502</v>
      </c>
      <c r="J35" s="16">
        <v>1000</v>
      </c>
      <c r="K35" s="15">
        <f t="shared" si="9"/>
        <v>10.946909685204316</v>
      </c>
      <c r="L35" s="7">
        <f t="shared" si="2"/>
        <v>0.11983483165602006</v>
      </c>
      <c r="M35" s="7">
        <f t="shared" si="3"/>
        <v>0.32723139924187106</v>
      </c>
      <c r="N35" s="15">
        <f t="shared" si="4"/>
        <v>-5.2171891901345502</v>
      </c>
      <c r="O35" s="13">
        <f t="shared" si="5"/>
        <v>499.99943057764904</v>
      </c>
      <c r="P35" s="21">
        <f t="shared" si="7"/>
        <v>4499.994231991639</v>
      </c>
    </row>
    <row r="36" spans="2:18" x14ac:dyDescent="0.45">
      <c r="B36" s="7">
        <f t="shared" si="8"/>
        <v>16</v>
      </c>
      <c r="C36" s="7">
        <v>0.3</v>
      </c>
      <c r="D36" s="7">
        <f t="shared" si="0"/>
        <v>2.899053227347741</v>
      </c>
      <c r="E36" s="18">
        <v>0.29367659200000001</v>
      </c>
      <c r="F36" s="7">
        <f t="shared" si="6"/>
        <v>0.61612646561868933</v>
      </c>
      <c r="H36" s="7">
        <v>5.51718919013455</v>
      </c>
      <c r="I36" s="15">
        <f t="shared" ref="I36:I63" si="12">H36-0.3</f>
        <v>5.2171891901345502</v>
      </c>
      <c r="J36" s="16">
        <v>1001</v>
      </c>
      <c r="K36" s="15">
        <f t="shared" ref="K36:K63" si="13">F35*(B36-B35) + K35</f>
        <v>11.350337778517986</v>
      </c>
      <c r="L36" s="7">
        <f t="shared" ref="L36:L63" si="14">K36^2/J36</f>
        <v>0.12870146622023237</v>
      </c>
      <c r="M36" s="7">
        <f t="shared" ref="M36:M63" si="15">SQRT((L36)^2+E36^2)</f>
        <v>0.32063999765464707</v>
      </c>
      <c r="N36" s="15">
        <f t="shared" ref="N36:N63" si="16">-I36</f>
        <v>-5.2171891901345502</v>
      </c>
      <c r="O36" s="13">
        <f t="shared" ref="O36:O63" si="17">E36*mass*K36</f>
        <v>499.99927752660193</v>
      </c>
      <c r="P36" s="21">
        <f t="shared" ref="P36:P63" si="18">IF(O36&gt;0,P35+O36*(B36-B35),P35)</f>
        <v>4749.99387075494</v>
      </c>
    </row>
    <row r="37" spans="2:18" x14ac:dyDescent="0.45">
      <c r="B37" s="7">
        <f t="shared" si="8"/>
        <v>16.5</v>
      </c>
      <c r="C37" s="7">
        <v>0.3</v>
      </c>
      <c r="D37" s="7">
        <f t="shared" si="0"/>
        <v>2.899053227347741</v>
      </c>
      <c r="E37" s="18">
        <v>0.28591638850000001</v>
      </c>
      <c r="F37" s="7">
        <f t="shared" si="6"/>
        <v>0.46660333302937884</v>
      </c>
      <c r="H37" s="7">
        <v>5.51718919013455</v>
      </c>
      <c r="I37" s="15">
        <f t="shared" si="12"/>
        <v>5.2171891901345502</v>
      </c>
      <c r="J37" s="16">
        <v>1002</v>
      </c>
      <c r="K37" s="15">
        <f t="shared" si="13"/>
        <v>11.65840101132733</v>
      </c>
      <c r="L37" s="7">
        <f t="shared" si="14"/>
        <v>0.13564702010071669</v>
      </c>
      <c r="M37" s="7">
        <f t="shared" si="15"/>
        <v>0.31646215457000093</v>
      </c>
      <c r="N37" s="15">
        <f t="shared" si="16"/>
        <v>-5.2171891901345502</v>
      </c>
      <c r="O37" s="13">
        <f t="shared" si="17"/>
        <v>499.99918692651863</v>
      </c>
      <c r="P37" s="21">
        <f t="shared" si="18"/>
        <v>4999.9934642181997</v>
      </c>
    </row>
    <row r="38" spans="2:18" x14ac:dyDescent="0.45">
      <c r="B38" s="7">
        <f t="shared" si="8"/>
        <v>17</v>
      </c>
      <c r="C38" s="7">
        <v>0.3</v>
      </c>
      <c r="D38" s="7">
        <f t="shared" si="0"/>
        <v>2.899053227347741</v>
      </c>
      <c r="E38" s="18">
        <v>0.28030637320000001</v>
      </c>
      <c r="F38" s="7">
        <f t="shared" si="6"/>
        <v>0.35110774898384012</v>
      </c>
      <c r="H38" s="7">
        <v>5.51718919013455</v>
      </c>
      <c r="I38" s="15">
        <f t="shared" si="12"/>
        <v>5.2171891901345502</v>
      </c>
      <c r="J38" s="16">
        <v>1003</v>
      </c>
      <c r="K38" s="15">
        <f t="shared" si="13"/>
        <v>11.891702677842019</v>
      </c>
      <c r="L38" s="7">
        <f t="shared" si="14"/>
        <v>0.14098962370707382</v>
      </c>
      <c r="M38" s="7">
        <f t="shared" si="15"/>
        <v>0.31376701045457273</v>
      </c>
      <c r="N38" s="15">
        <f t="shared" si="16"/>
        <v>-5.2171891901345502</v>
      </c>
      <c r="O38" s="13">
        <f t="shared" si="17"/>
        <v>499.99800731979371</v>
      </c>
      <c r="P38" s="21">
        <f t="shared" si="18"/>
        <v>5249.9924678780962</v>
      </c>
    </row>
    <row r="39" spans="2:18" x14ac:dyDescent="0.45">
      <c r="B39" s="7">
        <f t="shared" si="8"/>
        <v>17.5</v>
      </c>
      <c r="C39" s="7">
        <v>0.3</v>
      </c>
      <c r="D39" s="7">
        <f t="shared" si="0"/>
        <v>2.899053227347741</v>
      </c>
      <c r="E39" s="18">
        <v>-2.8888274017</v>
      </c>
      <c r="F39" s="7">
        <f t="shared" si="6"/>
        <v>-2.9021477883491866</v>
      </c>
      <c r="H39" s="7">
        <v>5.51718919013455</v>
      </c>
      <c r="I39" s="15">
        <f t="shared" si="12"/>
        <v>5.2171891901345502</v>
      </c>
      <c r="J39" s="16">
        <v>1004</v>
      </c>
      <c r="K39" s="15">
        <f t="shared" si="13"/>
        <v>12.067256552333939</v>
      </c>
      <c r="L39" s="7">
        <f t="shared" si="14"/>
        <v>0.14503852659347249</v>
      </c>
      <c r="M39" s="7">
        <f t="shared" si="15"/>
        <v>2.8924660639338846</v>
      </c>
      <c r="N39" s="15">
        <f t="shared" si="16"/>
        <v>-5.2171891901345502</v>
      </c>
      <c r="O39" s="13">
        <f t="shared" si="17"/>
        <v>-5229.0332087589231</v>
      </c>
      <c r="P39" s="21">
        <f t="shared" si="18"/>
        <v>5249.9924678780962</v>
      </c>
      <c r="Q39" s="7"/>
      <c r="R39" s="7"/>
    </row>
    <row r="40" spans="2:18" x14ac:dyDescent="0.45">
      <c r="B40" s="7">
        <f t="shared" si="8"/>
        <v>18</v>
      </c>
      <c r="C40" s="7">
        <v>0.3</v>
      </c>
      <c r="D40" s="7">
        <f t="shared" si="0"/>
        <v>2.899053227347741</v>
      </c>
      <c r="E40" s="18">
        <v>-5.2159832874000003</v>
      </c>
      <c r="F40" s="7">
        <f t="shared" si="6"/>
        <v>-4.5709967446803237</v>
      </c>
      <c r="H40" s="7">
        <v>5.51718919013455</v>
      </c>
      <c r="I40" s="15">
        <f t="shared" si="12"/>
        <v>5.2171891901345502</v>
      </c>
      <c r="J40" s="16">
        <v>1005</v>
      </c>
      <c r="K40" s="15">
        <f t="shared" si="13"/>
        <v>10.616182658159346</v>
      </c>
      <c r="L40" s="7">
        <f t="shared" si="14"/>
        <v>0.11214262112577436</v>
      </c>
      <c r="M40" s="7">
        <f t="shared" si="15"/>
        <v>5.2171886703385644</v>
      </c>
      <c r="N40" s="15">
        <f t="shared" si="16"/>
        <v>-5.2171891901345502</v>
      </c>
      <c r="O40" s="13">
        <f t="shared" si="17"/>
        <v>-8306.0746981417287</v>
      </c>
      <c r="P40" s="21">
        <f t="shared" si="18"/>
        <v>5249.9924678780962</v>
      </c>
      <c r="Q40" s="7"/>
      <c r="R40" s="7"/>
    </row>
    <row r="41" spans="2:18" x14ac:dyDescent="0.45">
      <c r="B41" s="7">
        <f t="shared" si="8"/>
        <v>18.5</v>
      </c>
      <c r="C41" s="7">
        <v>0.3</v>
      </c>
      <c r="D41" s="7">
        <f t="shared" si="0"/>
        <v>2.899053227347741</v>
      </c>
      <c r="E41" s="18">
        <v>-5.2167326985000004</v>
      </c>
      <c r="F41" s="7">
        <f t="shared" si="6"/>
        <v>-3.7056854845521539</v>
      </c>
      <c r="H41" s="7">
        <v>5.51718919013455</v>
      </c>
      <c r="I41" s="15">
        <f t="shared" si="12"/>
        <v>5.2171891901345502</v>
      </c>
      <c r="J41" s="16">
        <v>1006</v>
      </c>
      <c r="K41" s="15">
        <f t="shared" si="13"/>
        <v>8.330684285819185</v>
      </c>
      <c r="L41" s="7">
        <f t="shared" si="14"/>
        <v>6.8986382375740271E-2</v>
      </c>
      <c r="M41" s="7">
        <f t="shared" si="15"/>
        <v>5.2171888185643027</v>
      </c>
      <c r="N41" s="15">
        <f t="shared" si="16"/>
        <v>-5.2171891901345502</v>
      </c>
      <c r="O41" s="13">
        <f t="shared" si="17"/>
        <v>-6518.8429672069606</v>
      </c>
      <c r="P41" s="21">
        <f t="shared" si="18"/>
        <v>5249.9924678780962</v>
      </c>
    </row>
    <row r="42" spans="2:18" x14ac:dyDescent="0.45">
      <c r="B42" s="7">
        <f t="shared" si="8"/>
        <v>19</v>
      </c>
      <c r="C42" s="7">
        <v>0.3</v>
      </c>
      <c r="D42" s="7">
        <f t="shared" si="0"/>
        <v>2.899053227347741</v>
      </c>
      <c r="E42" s="18">
        <v>-5.2170225557999999</v>
      </c>
      <c r="F42" s="7">
        <f t="shared" si="6"/>
        <v>-3.1572179497173183</v>
      </c>
      <c r="H42" s="7">
        <v>5.51718919013455</v>
      </c>
      <c r="I42" s="15">
        <f t="shared" si="12"/>
        <v>5.2171891901345502</v>
      </c>
      <c r="J42" s="16">
        <v>1007</v>
      </c>
      <c r="K42" s="15">
        <f t="shared" si="13"/>
        <v>6.477841543543108</v>
      </c>
      <c r="L42" s="7">
        <f t="shared" si="14"/>
        <v>4.1670735911869865E-2</v>
      </c>
      <c r="M42" s="7">
        <f t="shared" si="15"/>
        <v>5.2171889747216751</v>
      </c>
      <c r="N42" s="15">
        <f t="shared" si="16"/>
        <v>-5.2171891901345502</v>
      </c>
      <c r="O42" s="13">
        <f t="shared" si="17"/>
        <v>-5069.2568168344023</v>
      </c>
      <c r="P42" s="21">
        <f t="shared" si="18"/>
        <v>5249.9924678780962</v>
      </c>
    </row>
    <row r="43" spans="2:18" x14ac:dyDescent="0.45">
      <c r="B43" s="7">
        <f t="shared" si="8"/>
        <v>19.5</v>
      </c>
      <c r="C43" s="7">
        <v>0.3</v>
      </c>
      <c r="D43" s="7">
        <f t="shared" si="0"/>
        <v>2.899053227347741</v>
      </c>
      <c r="E43" s="18">
        <v>-2.0431102014000002</v>
      </c>
      <c r="F43" s="7">
        <f t="shared" si="6"/>
        <v>0.37589343070657238</v>
      </c>
      <c r="H43" s="7">
        <v>5.51718919013455</v>
      </c>
      <c r="I43" s="15">
        <f t="shared" si="12"/>
        <v>5.2171891901345502</v>
      </c>
      <c r="J43" s="16">
        <v>5</v>
      </c>
      <c r="K43" s="15">
        <f t="shared" si="13"/>
        <v>4.8992325686844485</v>
      </c>
      <c r="L43" s="7">
        <f t="shared" si="14"/>
        <v>4.8004959524116835</v>
      </c>
      <c r="M43" s="7">
        <f t="shared" si="15"/>
        <v>5.2171889638181312</v>
      </c>
      <c r="N43" s="15">
        <f t="shared" si="16"/>
        <v>-5.2171891901345502</v>
      </c>
      <c r="O43" s="13">
        <f t="shared" si="17"/>
        <v>-1501.4508060165485</v>
      </c>
      <c r="P43" s="21">
        <f t="shared" si="18"/>
        <v>5249.9924678780962</v>
      </c>
    </row>
    <row r="44" spans="2:18" x14ac:dyDescent="0.45">
      <c r="B44" s="7">
        <f t="shared" si="8"/>
        <v>20</v>
      </c>
      <c r="C44" s="7">
        <v>0.3</v>
      </c>
      <c r="D44" s="7">
        <f t="shared" si="0"/>
        <v>2.899053227347741</v>
      </c>
      <c r="E44" s="18">
        <v>0.65524137230000001</v>
      </c>
      <c r="F44" s="7">
        <f t="shared" si="6"/>
        <v>3.0367067382888875</v>
      </c>
      <c r="H44" s="7">
        <v>5.51718919013455</v>
      </c>
      <c r="I44" s="15">
        <f t="shared" si="12"/>
        <v>5.2171891901345502</v>
      </c>
      <c r="J44" s="16">
        <v>5</v>
      </c>
      <c r="K44" s="15">
        <f t="shared" si="13"/>
        <v>5.0871792840377346</v>
      </c>
      <c r="L44" s="7">
        <f t="shared" si="14"/>
        <v>5.1758786135885355</v>
      </c>
      <c r="M44" s="7">
        <f t="shared" si="15"/>
        <v>5.217188963280587</v>
      </c>
      <c r="N44" s="15">
        <f t="shared" si="16"/>
        <v>-5.2171891901345502</v>
      </c>
      <c r="O44" s="13">
        <f t="shared" si="17"/>
        <v>499.99955028135247</v>
      </c>
      <c r="P44" s="21">
        <f t="shared" si="18"/>
        <v>5499.9922430187726</v>
      </c>
    </row>
    <row r="45" spans="2:18" x14ac:dyDescent="0.45">
      <c r="B45" s="7">
        <f t="shared" si="8"/>
        <v>20.5</v>
      </c>
      <c r="C45" s="7">
        <v>0.3</v>
      </c>
      <c r="D45" s="7">
        <f t="shared" si="0"/>
        <v>2.899053227347741</v>
      </c>
      <c r="E45" s="18">
        <v>0.50462693319999996</v>
      </c>
      <c r="F45" s="7">
        <f t="shared" si="6"/>
        <v>2.531018927902621</v>
      </c>
      <c r="H45" s="7">
        <v>5.51718919013455</v>
      </c>
      <c r="I45" s="15">
        <f t="shared" si="12"/>
        <v>5.2171891901345502</v>
      </c>
      <c r="J45" s="16">
        <v>1010</v>
      </c>
      <c r="K45" s="15">
        <f t="shared" si="13"/>
        <v>6.6055326531821787</v>
      </c>
      <c r="L45" s="7">
        <f t="shared" si="14"/>
        <v>4.3201051121045539E-2</v>
      </c>
      <c r="M45" s="7">
        <f t="shared" si="15"/>
        <v>0.50647277570349269</v>
      </c>
      <c r="N45" s="15">
        <f t="shared" si="16"/>
        <v>-5.2171891901345502</v>
      </c>
      <c r="O45" s="13">
        <f t="shared" si="17"/>
        <v>499.99945273916728</v>
      </c>
      <c r="P45" s="21">
        <f t="shared" si="18"/>
        <v>5749.9919693883567</v>
      </c>
    </row>
    <row r="46" spans="2:18" x14ac:dyDescent="0.45">
      <c r="B46" s="7">
        <f t="shared" si="8"/>
        <v>21</v>
      </c>
      <c r="C46" s="7">
        <v>0.3</v>
      </c>
      <c r="D46" s="7">
        <f t="shared" si="0"/>
        <v>2.899053227347741</v>
      </c>
      <c r="E46" s="18">
        <v>0.42349212650000001</v>
      </c>
      <c r="F46" s="7">
        <f t="shared" si="6"/>
        <v>2.083479273653956</v>
      </c>
      <c r="H46" s="7">
        <v>5.51718919013455</v>
      </c>
      <c r="I46" s="15">
        <f t="shared" si="12"/>
        <v>5.2171891901345502</v>
      </c>
      <c r="J46" s="16">
        <v>1011</v>
      </c>
      <c r="K46" s="15">
        <f t="shared" si="13"/>
        <v>7.8710421171334897</v>
      </c>
      <c r="L46" s="7">
        <f t="shared" si="14"/>
        <v>6.1279232452709442E-2</v>
      </c>
      <c r="M46" s="7">
        <f t="shared" si="15"/>
        <v>0.42790270569077404</v>
      </c>
      <c r="N46" s="15">
        <f t="shared" si="16"/>
        <v>-5.2171891901345502</v>
      </c>
      <c r="O46" s="13">
        <f t="shared" si="17"/>
        <v>499.99865459338861</v>
      </c>
      <c r="P46" s="21">
        <f t="shared" si="18"/>
        <v>5999.9912966850507</v>
      </c>
    </row>
    <row r="47" spans="2:18" x14ac:dyDescent="0.45">
      <c r="B47" s="7">
        <f t="shared" si="8"/>
        <v>21.5</v>
      </c>
      <c r="C47" s="7">
        <v>0.3</v>
      </c>
      <c r="D47" s="7">
        <f t="shared" si="0"/>
        <v>2.899053227347741</v>
      </c>
      <c r="E47" s="18">
        <v>-2.4744846702999999</v>
      </c>
      <c r="F47" s="7">
        <f t="shared" si="6"/>
        <v>-1.1641850148268718</v>
      </c>
      <c r="H47" s="7">
        <v>5.51718919013455</v>
      </c>
      <c r="I47" s="15">
        <f t="shared" si="12"/>
        <v>5.2171891901345502</v>
      </c>
      <c r="J47" s="16">
        <v>1012</v>
      </c>
      <c r="K47" s="15">
        <f t="shared" si="13"/>
        <v>8.9127817539604681</v>
      </c>
      <c r="L47" s="7">
        <f t="shared" si="14"/>
        <v>7.8495729835702216E-2</v>
      </c>
      <c r="M47" s="7">
        <f t="shared" si="15"/>
        <v>2.4757293800316984</v>
      </c>
      <c r="N47" s="15">
        <f t="shared" si="16"/>
        <v>-5.2171891901345502</v>
      </c>
      <c r="O47" s="13">
        <f t="shared" si="17"/>
        <v>-3308.1812729857088</v>
      </c>
      <c r="P47" s="21">
        <f t="shared" si="18"/>
        <v>5999.9912966850507</v>
      </c>
    </row>
    <row r="48" spans="2:18" x14ac:dyDescent="0.45">
      <c r="B48" s="7">
        <f t="shared" si="8"/>
        <v>22</v>
      </c>
      <c r="C48" s="7">
        <v>0.3</v>
      </c>
      <c r="D48" s="7">
        <f t="shared" si="0"/>
        <v>2.899053227347741</v>
      </c>
      <c r="E48" s="18">
        <v>-5.2167387015999998</v>
      </c>
      <c r="F48" s="7">
        <f t="shared" si="6"/>
        <v>-3.7056931407029463</v>
      </c>
      <c r="H48" s="7">
        <v>5.51718919013455</v>
      </c>
      <c r="I48" s="15">
        <f t="shared" si="12"/>
        <v>5.2171891901345502</v>
      </c>
      <c r="J48" s="16">
        <v>1013</v>
      </c>
      <c r="K48" s="15">
        <f t="shared" si="13"/>
        <v>8.330689246547033</v>
      </c>
      <c r="L48" s="7">
        <f t="shared" si="14"/>
        <v>6.8509756488187926E-2</v>
      </c>
      <c r="M48" s="7">
        <f t="shared" si="15"/>
        <v>5.2171885405364948</v>
      </c>
      <c r="N48" s="15">
        <f t="shared" si="16"/>
        <v>-5.2171891901345502</v>
      </c>
      <c r="O48" s="13">
        <f t="shared" si="17"/>
        <v>-6518.8543505197276</v>
      </c>
      <c r="P48" s="21">
        <f t="shared" si="18"/>
        <v>5999.9912966850507</v>
      </c>
    </row>
    <row r="49" spans="2:16" x14ac:dyDescent="0.45">
      <c r="B49" s="7">
        <f t="shared" si="8"/>
        <v>22.5</v>
      </c>
      <c r="C49" s="7">
        <v>0.3</v>
      </c>
      <c r="D49" s="7">
        <f t="shared" si="0"/>
        <v>2.899053227347741</v>
      </c>
      <c r="E49" s="18">
        <v>-5.2170246253999997</v>
      </c>
      <c r="F49" s="7">
        <f t="shared" si="6"/>
        <v>-3.1572203128030676</v>
      </c>
      <c r="H49" s="7">
        <v>5.51718919013455</v>
      </c>
      <c r="I49" s="15">
        <f t="shared" si="12"/>
        <v>5.2171891901345502</v>
      </c>
      <c r="J49" s="16">
        <v>1014</v>
      </c>
      <c r="K49" s="15">
        <f t="shared" si="13"/>
        <v>6.4778426761955599</v>
      </c>
      <c r="L49" s="7">
        <f t="shared" si="14"/>
        <v>4.1383082581400846E-2</v>
      </c>
      <c r="M49" s="7">
        <f t="shared" si="15"/>
        <v>5.2171887546411373</v>
      </c>
      <c r="N49" s="15">
        <f t="shared" si="16"/>
        <v>-5.2171891901345502</v>
      </c>
      <c r="O49" s="13">
        <f t="shared" si="17"/>
        <v>-5069.2597141768902</v>
      </c>
      <c r="P49" s="21">
        <f t="shared" si="18"/>
        <v>5999.9912966850507</v>
      </c>
    </row>
    <row r="50" spans="2:16" x14ac:dyDescent="0.45">
      <c r="B50" s="7">
        <f t="shared" si="8"/>
        <v>23</v>
      </c>
      <c r="C50" s="7">
        <v>0.3</v>
      </c>
      <c r="D50" s="7">
        <f t="shared" si="0"/>
        <v>2.899053227347741</v>
      </c>
      <c r="E50" s="18">
        <v>-2.0431101361000001</v>
      </c>
      <c r="F50" s="7">
        <f t="shared" si="6"/>
        <v>0.37589350558759438</v>
      </c>
      <c r="H50" s="7">
        <v>5.51718919013455</v>
      </c>
      <c r="I50" s="15">
        <f t="shared" si="12"/>
        <v>5.2171891901345502</v>
      </c>
      <c r="J50" s="16">
        <v>5</v>
      </c>
      <c r="K50" s="15">
        <f t="shared" si="13"/>
        <v>4.8992325197940261</v>
      </c>
      <c r="L50" s="7">
        <f t="shared" si="14"/>
        <v>4.8004958566014642</v>
      </c>
      <c r="M50" s="7">
        <f t="shared" si="15"/>
        <v>5.2171888500879851</v>
      </c>
      <c r="N50" s="15">
        <f t="shared" si="16"/>
        <v>-5.2171891901345502</v>
      </c>
      <c r="O50" s="13">
        <f t="shared" si="17"/>
        <v>-1501.4507430452879</v>
      </c>
      <c r="P50" s="21">
        <f t="shared" si="18"/>
        <v>5999.9912966850507</v>
      </c>
    </row>
    <row r="51" spans="2:16" x14ac:dyDescent="0.45">
      <c r="B51" s="7">
        <f t="shared" si="8"/>
        <v>23.5</v>
      </c>
      <c r="C51" s="7">
        <v>0.3</v>
      </c>
      <c r="D51" s="7">
        <f t="shared" si="0"/>
        <v>2.899053227347741</v>
      </c>
      <c r="E51" s="18">
        <v>0.65524153009999997</v>
      </c>
      <c r="F51" s="7">
        <f t="shared" si="6"/>
        <v>3.0367068984187977</v>
      </c>
      <c r="H51" s="7">
        <v>5.51718919013455</v>
      </c>
      <c r="I51" s="15">
        <f t="shared" si="12"/>
        <v>5.2171891901345502</v>
      </c>
      <c r="J51" s="16">
        <v>5</v>
      </c>
      <c r="K51" s="15">
        <f t="shared" si="13"/>
        <v>5.0871792725878233</v>
      </c>
      <c r="L51" s="7">
        <f t="shared" si="14"/>
        <v>5.1758785902894351</v>
      </c>
      <c r="M51" s="7">
        <f t="shared" si="15"/>
        <v>5.2171889599845178</v>
      </c>
      <c r="N51" s="15">
        <f t="shared" si="16"/>
        <v>-5.2171891901345502</v>
      </c>
      <c r="O51" s="13">
        <f t="shared" si="17"/>
        <v>499.99966956951755</v>
      </c>
      <c r="P51" s="21">
        <f t="shared" si="18"/>
        <v>6249.9911314698093</v>
      </c>
    </row>
    <row r="52" spans="2:16" x14ac:dyDescent="0.45">
      <c r="B52" s="7">
        <f t="shared" si="8"/>
        <v>24</v>
      </c>
      <c r="C52" s="7">
        <v>0.3</v>
      </c>
      <c r="D52" s="7">
        <f t="shared" si="0"/>
        <v>2.899053227347741</v>
      </c>
      <c r="E52" s="18">
        <v>0.50462695960000004</v>
      </c>
      <c r="F52" s="7">
        <f t="shared" si="6"/>
        <v>2.5310189361730644</v>
      </c>
      <c r="H52" s="7">
        <v>5.51718919013455</v>
      </c>
      <c r="I52" s="15">
        <f t="shared" si="12"/>
        <v>5.2171891901345502</v>
      </c>
      <c r="J52" s="16">
        <v>1017</v>
      </c>
      <c r="K52" s="15">
        <f t="shared" si="13"/>
        <v>6.6055327217972222</v>
      </c>
      <c r="L52" s="7">
        <f t="shared" si="14"/>
        <v>4.2903699644772683E-2</v>
      </c>
      <c r="M52" s="7">
        <f t="shared" si="15"/>
        <v>0.50644752521692604</v>
      </c>
      <c r="N52" s="15">
        <f t="shared" si="16"/>
        <v>-5.2171891901345502</v>
      </c>
      <c r="O52" s="13">
        <f t="shared" si="17"/>
        <v>499.99948409082674</v>
      </c>
      <c r="P52" s="21">
        <f t="shared" si="18"/>
        <v>6499.990873515223</v>
      </c>
    </row>
    <row r="53" spans="2:16" x14ac:dyDescent="0.45">
      <c r="B53" s="7">
        <f t="shared" si="8"/>
        <v>24.5</v>
      </c>
      <c r="C53" s="7">
        <v>0.3</v>
      </c>
      <c r="D53" s="7">
        <f t="shared" si="0"/>
        <v>2.899053227347741</v>
      </c>
      <c r="E53" s="18">
        <v>0.42349269470000001</v>
      </c>
      <c r="F53" s="7">
        <f t="shared" si="6"/>
        <v>2.0834798189491401</v>
      </c>
      <c r="H53" s="7">
        <v>5.51718919013455</v>
      </c>
      <c r="I53" s="15">
        <f t="shared" si="12"/>
        <v>5.2171891901345502</v>
      </c>
      <c r="J53" s="16">
        <v>1018</v>
      </c>
      <c r="K53" s="15">
        <f t="shared" si="13"/>
        <v>7.8710421898837541</v>
      </c>
      <c r="L53" s="7">
        <f t="shared" si="14"/>
        <v>6.0857863609950928E-2</v>
      </c>
      <c r="M53" s="7">
        <f t="shared" si="15"/>
        <v>0.42784312782541545</v>
      </c>
      <c r="N53" s="15">
        <f t="shared" si="16"/>
        <v>-5.2171891901345502</v>
      </c>
      <c r="O53" s="13">
        <f t="shared" si="17"/>
        <v>499.999330063689</v>
      </c>
      <c r="P53" s="21">
        <f t="shared" si="18"/>
        <v>6749.9905385470674</v>
      </c>
    </row>
    <row r="54" spans="2:16" x14ac:dyDescent="0.45">
      <c r="B54" s="7">
        <f t="shared" si="8"/>
        <v>25</v>
      </c>
      <c r="C54" s="7">
        <v>0.3</v>
      </c>
      <c r="D54" s="7">
        <f t="shared" si="0"/>
        <v>2.899053227347741</v>
      </c>
      <c r="E54" s="18">
        <v>0.37399369329999999</v>
      </c>
      <c r="F54" s="7">
        <f t="shared" si="6"/>
        <v>1.6842932256348975</v>
      </c>
      <c r="H54" s="7">
        <v>5.51718919013455</v>
      </c>
      <c r="I54" s="15">
        <f t="shared" si="12"/>
        <v>5.2171891901345502</v>
      </c>
      <c r="J54" s="16">
        <v>1019</v>
      </c>
      <c r="K54" s="15">
        <f t="shared" si="13"/>
        <v>8.9127820993583242</v>
      </c>
      <c r="L54" s="7">
        <f t="shared" si="14"/>
        <v>7.7956511040865734E-2</v>
      </c>
      <c r="M54" s="7">
        <f t="shared" si="15"/>
        <v>0.38203206703343512</v>
      </c>
      <c r="N54" s="15">
        <f t="shared" si="16"/>
        <v>-5.2171891901345502</v>
      </c>
      <c r="O54" s="13">
        <f t="shared" si="17"/>
        <v>499.99864423757208</v>
      </c>
      <c r="P54" s="21">
        <f t="shared" si="18"/>
        <v>6999.9898606658535</v>
      </c>
    </row>
    <row r="55" spans="2:16" x14ac:dyDescent="0.45">
      <c r="B55" s="7">
        <f t="shared" si="8"/>
        <v>25.5</v>
      </c>
      <c r="C55" s="7">
        <v>0.3</v>
      </c>
      <c r="D55" s="7">
        <f t="shared" si="0"/>
        <v>2.899053227347741</v>
      </c>
      <c r="E55" s="18">
        <v>-4.0153267404999999</v>
      </c>
      <c r="F55" s="7">
        <f t="shared" si="6"/>
        <v>-3.0194461967448842</v>
      </c>
      <c r="H55" s="7">
        <v>5.51718919013455</v>
      </c>
      <c r="I55" s="15">
        <f t="shared" si="12"/>
        <v>5.2171891901345502</v>
      </c>
      <c r="J55" s="16">
        <v>1020</v>
      </c>
      <c r="K55" s="15">
        <f t="shared" si="13"/>
        <v>9.7549287121757722</v>
      </c>
      <c r="L55" s="7">
        <f t="shared" si="14"/>
        <v>9.3292778607481627E-2</v>
      </c>
      <c r="M55" s="7">
        <f t="shared" si="15"/>
        <v>4.0164103843500181</v>
      </c>
      <c r="N55" s="15">
        <f t="shared" si="16"/>
        <v>-5.2171891901345502</v>
      </c>
      <c r="O55" s="13">
        <f t="shared" si="17"/>
        <v>-5875.3839164505907</v>
      </c>
      <c r="P55" s="21">
        <f t="shared" si="18"/>
        <v>6999.9898606658535</v>
      </c>
    </row>
    <row r="56" spans="2:16" x14ac:dyDescent="0.45">
      <c r="B56" s="7">
        <f t="shared" si="8"/>
        <v>26</v>
      </c>
      <c r="C56" s="7">
        <v>0.3</v>
      </c>
      <c r="D56" s="7">
        <f t="shared" si="0"/>
        <v>2.899053227347741</v>
      </c>
      <c r="E56" s="18">
        <v>-5.2167634881999998</v>
      </c>
      <c r="F56" s="7">
        <f t="shared" si="6"/>
        <v>-3.6773785731301381</v>
      </c>
      <c r="H56" s="7">
        <v>5.51718919013455</v>
      </c>
      <c r="I56" s="15">
        <f t="shared" si="12"/>
        <v>5.2171891901345502</v>
      </c>
      <c r="J56" s="16">
        <v>1021</v>
      </c>
      <c r="K56" s="15">
        <f t="shared" si="13"/>
        <v>8.2452056138033303</v>
      </c>
      <c r="L56" s="7">
        <f t="shared" si="14"/>
        <v>6.6585127927418178E-2</v>
      </c>
      <c r="M56" s="7">
        <f t="shared" si="15"/>
        <v>5.217188406706982</v>
      </c>
      <c r="N56" s="15">
        <f t="shared" si="16"/>
        <v>-5.2171891901345502</v>
      </c>
      <c r="O56" s="13">
        <f t="shared" si="17"/>
        <v>-6451.9931398186327</v>
      </c>
      <c r="P56" s="21">
        <f t="shared" si="18"/>
        <v>6999.9898606658535</v>
      </c>
    </row>
    <row r="57" spans="2:16" x14ac:dyDescent="0.45">
      <c r="B57" s="7">
        <f t="shared" si="8"/>
        <v>26.5</v>
      </c>
      <c r="C57" s="7">
        <v>0.3</v>
      </c>
      <c r="D57" s="7">
        <f t="shared" si="0"/>
        <v>2.899053227347741</v>
      </c>
      <c r="E57" s="18">
        <v>-5.2170341994999996</v>
      </c>
      <c r="F57" s="7">
        <f t="shared" si="6"/>
        <v>-3.1388500011756673</v>
      </c>
      <c r="H57" s="7">
        <v>5.51718919013455</v>
      </c>
      <c r="I57" s="15">
        <f t="shared" si="12"/>
        <v>5.2171891901345502</v>
      </c>
      <c r="J57" s="16">
        <v>1022</v>
      </c>
      <c r="K57" s="15">
        <f t="shared" si="13"/>
        <v>6.4065163272382613</v>
      </c>
      <c r="L57" s="7">
        <f t="shared" si="14"/>
        <v>4.015993292678123E-2</v>
      </c>
      <c r="M57" s="7">
        <f t="shared" si="15"/>
        <v>5.2171887697269774</v>
      </c>
      <c r="N57" s="15">
        <f t="shared" si="16"/>
        <v>-5.2171891901345502</v>
      </c>
      <c r="O57" s="13">
        <f t="shared" si="17"/>
        <v>-5013.4522168285712</v>
      </c>
      <c r="P57" s="21">
        <f t="shared" si="18"/>
        <v>6999.9898606658535</v>
      </c>
    </row>
    <row r="58" spans="2:16" x14ac:dyDescent="0.45">
      <c r="B58" s="7">
        <f t="shared" si="8"/>
        <v>27</v>
      </c>
      <c r="C58" s="7">
        <v>0.3</v>
      </c>
      <c r="D58" s="7">
        <f t="shared" si="0"/>
        <v>2.899053227347741</v>
      </c>
      <c r="E58" s="18">
        <v>-2.306822006</v>
      </c>
      <c r="F58" s="7">
        <f t="shared" si="6"/>
        <v>0.12428217130060504</v>
      </c>
      <c r="H58" s="7">
        <v>5.51718919013455</v>
      </c>
      <c r="I58" s="15">
        <f t="shared" si="12"/>
        <v>5.2171891901345502</v>
      </c>
      <c r="J58" s="16">
        <v>5</v>
      </c>
      <c r="K58" s="15">
        <f t="shared" si="13"/>
        <v>4.8370913266504276</v>
      </c>
      <c r="L58" s="7">
        <f t="shared" si="14"/>
        <v>4.6794905004713589</v>
      </c>
      <c r="M58" s="7">
        <f t="shared" si="15"/>
        <v>5.2171888130838768</v>
      </c>
      <c r="N58" s="15">
        <f t="shared" si="16"/>
        <v>-5.2171891901345502</v>
      </c>
      <c r="O58" s="13">
        <f t="shared" si="17"/>
        <v>-1673.7463076023409</v>
      </c>
      <c r="P58" s="21">
        <f t="shared" si="18"/>
        <v>6999.9898606658535</v>
      </c>
    </row>
    <row r="59" spans="2:16" x14ac:dyDescent="0.45">
      <c r="B59" s="7">
        <f t="shared" si="8"/>
        <v>27.5</v>
      </c>
      <c r="C59" s="7">
        <v>0.3</v>
      </c>
      <c r="D59" s="7">
        <f t="shared" si="0"/>
        <v>2.899053227347741</v>
      </c>
      <c r="E59" s="18">
        <v>-2.0431099804000001</v>
      </c>
      <c r="F59" s="7">
        <f t="shared" si="6"/>
        <v>0.37589368235298021</v>
      </c>
      <c r="H59" s="7">
        <v>5.51718919013455</v>
      </c>
      <c r="I59" s="15">
        <f t="shared" si="12"/>
        <v>5.2171891901345502</v>
      </c>
      <c r="J59" s="16">
        <v>5</v>
      </c>
      <c r="K59" s="15">
        <f t="shared" si="13"/>
        <v>4.89923241230073</v>
      </c>
      <c r="L59" s="7">
        <f t="shared" si="14"/>
        <v>4.8004956459476062</v>
      </c>
      <c r="M59" s="7">
        <f t="shared" si="15"/>
        <v>5.2171885952850134</v>
      </c>
      <c r="N59" s="15">
        <f t="shared" si="16"/>
        <v>-5.2171891901345502</v>
      </c>
      <c r="O59" s="13">
        <f t="shared" si="17"/>
        <v>-1501.4505956806183</v>
      </c>
      <c r="P59" s="21">
        <f t="shared" si="18"/>
        <v>6999.9898606658535</v>
      </c>
    </row>
    <row r="60" spans="2:16" x14ac:dyDescent="0.45">
      <c r="B60" s="7">
        <f t="shared" si="8"/>
        <v>28</v>
      </c>
      <c r="C60" s="7">
        <v>0.3</v>
      </c>
      <c r="D60" s="7">
        <f t="shared" si="0"/>
        <v>2.899053227347741</v>
      </c>
      <c r="E60" s="18">
        <v>0.65524144139999996</v>
      </c>
      <c r="F60" s="7">
        <f t="shared" si="6"/>
        <v>3.0367068136075597</v>
      </c>
      <c r="H60" s="7">
        <v>5.51718919013455</v>
      </c>
      <c r="I60" s="15">
        <f t="shared" si="12"/>
        <v>5.2171891901345502</v>
      </c>
      <c r="J60" s="16">
        <v>5</v>
      </c>
      <c r="K60" s="15">
        <f t="shared" si="13"/>
        <v>5.0871792534772204</v>
      </c>
      <c r="L60" s="7">
        <f t="shared" si="14"/>
        <v>5.1758785514018104</v>
      </c>
      <c r="M60" s="7">
        <f t="shared" si="15"/>
        <v>5.2171889102647269</v>
      </c>
      <c r="N60" s="15">
        <f t="shared" si="16"/>
        <v>-5.2171891901345502</v>
      </c>
      <c r="O60" s="13">
        <f t="shared" si="17"/>
        <v>499.99960000628846</v>
      </c>
      <c r="P60" s="21">
        <f t="shared" si="18"/>
        <v>7249.9896606689981</v>
      </c>
    </row>
    <row r="61" spans="2:16" x14ac:dyDescent="0.45">
      <c r="B61" s="7">
        <f t="shared" si="8"/>
        <v>28.5</v>
      </c>
      <c r="C61" s="7">
        <v>0.3</v>
      </c>
      <c r="D61" s="7">
        <f t="shared" si="0"/>
        <v>2.899053227347741</v>
      </c>
      <c r="E61" s="18">
        <v>0.5046269001</v>
      </c>
      <c r="F61" s="7">
        <f t="shared" si="6"/>
        <v>2.5310188929269613</v>
      </c>
      <c r="H61" s="7">
        <v>5.51718919013455</v>
      </c>
      <c r="I61" s="15">
        <f t="shared" si="12"/>
        <v>5.2171891901345502</v>
      </c>
      <c r="J61" s="16">
        <v>1026</v>
      </c>
      <c r="K61" s="15">
        <f t="shared" si="13"/>
        <v>6.6055326602809998</v>
      </c>
      <c r="L61" s="7">
        <f t="shared" si="14"/>
        <v>4.2527350610174444E-2</v>
      </c>
      <c r="M61" s="7">
        <f t="shared" si="15"/>
        <v>0.50641572236104215</v>
      </c>
      <c r="N61" s="15">
        <f t="shared" si="16"/>
        <v>-5.2171891901345502</v>
      </c>
      <c r="O61" s="13">
        <f t="shared" si="17"/>
        <v>499.99942048003606</v>
      </c>
      <c r="P61" s="21">
        <f t="shared" si="18"/>
        <v>7499.9893709090165</v>
      </c>
    </row>
    <row r="62" spans="2:16" x14ac:dyDescent="0.45">
      <c r="B62" s="7">
        <f t="shared" si="8"/>
        <v>29</v>
      </c>
      <c r="C62" s="7">
        <v>0.3</v>
      </c>
      <c r="D62" s="7">
        <f t="shared" si="0"/>
        <v>2.899053227347741</v>
      </c>
      <c r="E62" s="18">
        <v>0.42349245429999999</v>
      </c>
      <c r="F62" s="7">
        <f t="shared" si="6"/>
        <v>2.0834796047248485</v>
      </c>
      <c r="H62" s="7">
        <v>5.51718919013455</v>
      </c>
      <c r="I62" s="15">
        <f t="shared" si="12"/>
        <v>5.2171891901345502</v>
      </c>
      <c r="J62" s="16">
        <v>1027</v>
      </c>
      <c r="K62" s="15">
        <f t="shared" si="13"/>
        <v>7.8710421067444809</v>
      </c>
      <c r="L62" s="7">
        <f t="shared" si="14"/>
        <v>6.0324541232857451E-2</v>
      </c>
      <c r="M62" s="7">
        <f t="shared" si="15"/>
        <v>0.42776735397174981</v>
      </c>
      <c r="N62" s="15">
        <f t="shared" si="16"/>
        <v>-5.2171891901345502</v>
      </c>
      <c r="O62" s="13">
        <f t="shared" si="17"/>
        <v>499.99904095257943</v>
      </c>
      <c r="P62" s="21">
        <f t="shared" si="18"/>
        <v>7749.9888913853065</v>
      </c>
    </row>
    <row r="63" spans="2:16" x14ac:dyDescent="0.45">
      <c r="B63" s="7">
        <f t="shared" si="8"/>
        <v>29.5</v>
      </c>
      <c r="C63" s="7">
        <v>0.3</v>
      </c>
      <c r="D63" s="7">
        <f t="shared" si="0"/>
        <v>2.899053227347741</v>
      </c>
      <c r="E63" s="18">
        <v>-1.6330611238999999</v>
      </c>
      <c r="F63" s="7">
        <f t="shared" si="6"/>
        <v>-0.32276152373832523</v>
      </c>
      <c r="H63" s="7">
        <v>5.51718919013455</v>
      </c>
      <c r="I63" s="15">
        <f t="shared" si="12"/>
        <v>5.2171891901345502</v>
      </c>
      <c r="J63" s="16">
        <v>1028</v>
      </c>
      <c r="K63" s="15">
        <f t="shared" si="13"/>
        <v>8.9127819091069043</v>
      </c>
      <c r="L63" s="7">
        <f t="shared" si="14"/>
        <v>7.7274009104380648E-2</v>
      </c>
      <c r="M63" s="7">
        <f t="shared" si="15"/>
        <v>1.6348883469144291</v>
      </c>
      <c r="N63" s="15">
        <f t="shared" si="16"/>
        <v>-5.2171891901345502</v>
      </c>
      <c r="O63" s="13">
        <f t="shared" si="17"/>
        <v>-2183.2676462342561</v>
      </c>
      <c r="P63" s="21">
        <f t="shared" si="18"/>
        <v>7749.9888913853065</v>
      </c>
    </row>
    <row r="64" spans="2:16" x14ac:dyDescent="0.45">
      <c r="B64" s="7">
        <f t="shared" si="8"/>
        <v>30</v>
      </c>
      <c r="C64" s="7">
        <v>1.3</v>
      </c>
      <c r="D64" s="7">
        <f t="shared" ref="D64:D99" si="19">g*SIN(C64)</f>
        <v>9.4525057989426635</v>
      </c>
      <c r="E64" s="18">
        <v>-0.63306112390000002</v>
      </c>
      <c r="F64" s="7">
        <f t="shared" ref="F64:F99" si="20">D64+E64-0.02*K64^2</f>
        <v>7.287704234245183</v>
      </c>
      <c r="H64" s="7">
        <v>5.51718919013455</v>
      </c>
      <c r="I64" s="15">
        <f t="shared" ref="I64:I99" si="21">H64-0.3</f>
        <v>5.2171891901345502</v>
      </c>
      <c r="J64" s="16">
        <v>1028</v>
      </c>
      <c r="K64" s="15">
        <f t="shared" ref="K64:K99" si="22">F63*(B64-B63) + K63</f>
        <v>8.7514011472377415</v>
      </c>
      <c r="L64" s="7">
        <f t="shared" ref="L64:L99" si="23">K64^2/J64</f>
        <v>7.4500994202212123E-2</v>
      </c>
      <c r="M64" s="7">
        <f t="shared" ref="M64:M99" si="24">SQRT((L64)^2+E64^2)</f>
        <v>0.63742982729916964</v>
      </c>
      <c r="N64" s="15">
        <f t="shared" ref="N64:N99" si="25">-I64</f>
        <v>-5.2171891901345502</v>
      </c>
      <c r="O64" s="13">
        <f t="shared" ref="O64:O99" si="26">E64*mass*K64</f>
        <v>-831.02577689551106</v>
      </c>
      <c r="P64" s="21">
        <f t="shared" ref="P64:P99" si="27">IF(O64&gt;0,P63+O64*(B64-B63),P63)</f>
        <v>7749.9888913853065</v>
      </c>
    </row>
    <row r="65" spans="2:16" x14ac:dyDescent="0.45">
      <c r="B65" s="7">
        <f t="shared" si="8"/>
        <v>30.5</v>
      </c>
      <c r="C65" s="7">
        <v>2.2999999999999998</v>
      </c>
      <c r="D65" s="7">
        <f t="shared" si="19"/>
        <v>7.3153681314536261</v>
      </c>
      <c r="E65" s="18">
        <v>0.36693887609999998</v>
      </c>
      <c r="F65" s="7">
        <f t="shared" si="20"/>
        <v>4.6094609378009164</v>
      </c>
      <c r="H65" s="7">
        <v>5.51718919013455</v>
      </c>
      <c r="I65" s="15">
        <f t="shared" si="21"/>
        <v>5.2171891901345502</v>
      </c>
      <c r="J65" s="16">
        <v>1028</v>
      </c>
      <c r="K65" s="15">
        <f t="shared" si="22"/>
        <v>12.395253264360333</v>
      </c>
      <c r="L65" s="7">
        <f t="shared" si="23"/>
        <v>0.14945749366501507</v>
      </c>
      <c r="M65" s="7">
        <f t="shared" si="24"/>
        <v>0.39620913821637072</v>
      </c>
      <c r="N65" s="15">
        <f t="shared" si="25"/>
        <v>-5.2171891901345502</v>
      </c>
      <c r="O65" s="13">
        <f t="shared" si="26"/>
        <v>682.24504526988551</v>
      </c>
      <c r="P65" s="21">
        <f t="shared" si="27"/>
        <v>8091.111414020249</v>
      </c>
    </row>
    <row r="66" spans="2:16" x14ac:dyDescent="0.45">
      <c r="B66" s="7">
        <f t="shared" si="8"/>
        <v>31</v>
      </c>
      <c r="C66" s="7">
        <v>3.3</v>
      </c>
      <c r="D66" s="7">
        <f t="shared" si="19"/>
        <v>-1.5474852595452651</v>
      </c>
      <c r="E66" s="18">
        <v>1.3669388761000001</v>
      </c>
      <c r="F66" s="7">
        <f t="shared" si="20"/>
        <v>-4.5023368186079011</v>
      </c>
      <c r="H66" s="7">
        <v>5.51718919013455</v>
      </c>
      <c r="I66" s="15">
        <f t="shared" si="21"/>
        <v>5.2171891901345502</v>
      </c>
      <c r="J66" s="16">
        <v>1028</v>
      </c>
      <c r="K66" s="15">
        <f t="shared" si="22"/>
        <v>14.69998373326079</v>
      </c>
      <c r="L66" s="7">
        <f t="shared" si="23"/>
        <v>0.21020381493981696</v>
      </c>
      <c r="M66" s="7">
        <f t="shared" si="24"/>
        <v>1.3830067009269276</v>
      </c>
      <c r="N66" s="15">
        <f t="shared" si="25"/>
        <v>-5.2171891901345502</v>
      </c>
      <c r="O66" s="13">
        <f t="shared" si="26"/>
        <v>3014.0968864547681</v>
      </c>
      <c r="P66" s="21">
        <f t="shared" si="27"/>
        <v>9598.1598572476323</v>
      </c>
    </row>
    <row r="67" spans="2:16" x14ac:dyDescent="0.45">
      <c r="B67" s="7">
        <f t="shared" si="8"/>
        <v>31.5</v>
      </c>
      <c r="C67" s="7">
        <v>4.3</v>
      </c>
      <c r="D67" s="7">
        <f t="shared" si="19"/>
        <v>-8.9875878395121536</v>
      </c>
      <c r="E67" s="18">
        <v>2.3669388760999999</v>
      </c>
      <c r="F67" s="7">
        <f t="shared" si="20"/>
        <v>-9.7201090228118066</v>
      </c>
      <c r="H67" s="7">
        <v>5.51718919013455</v>
      </c>
      <c r="I67" s="15">
        <f t="shared" si="21"/>
        <v>5.2171891901345502</v>
      </c>
      <c r="J67" s="16">
        <v>1028</v>
      </c>
      <c r="K67" s="15">
        <f t="shared" si="22"/>
        <v>12.44881532395684</v>
      </c>
      <c r="L67" s="7">
        <f t="shared" si="23"/>
        <v>0.15075194841438</v>
      </c>
      <c r="M67" s="7">
        <f t="shared" si="24"/>
        <v>2.3717347645013476</v>
      </c>
      <c r="N67" s="15">
        <f t="shared" si="25"/>
        <v>-5.2171891901345502</v>
      </c>
      <c r="O67" s="13">
        <f t="shared" si="26"/>
        <v>4419.8377427494288</v>
      </c>
      <c r="P67" s="21">
        <f t="shared" si="27"/>
        <v>11808.078728622346</v>
      </c>
    </row>
    <row r="68" spans="2:16" x14ac:dyDescent="0.45">
      <c r="B68" s="7">
        <f t="shared" si="8"/>
        <v>32</v>
      </c>
      <c r="C68" s="7">
        <v>5.3</v>
      </c>
      <c r="D68" s="7">
        <f t="shared" si="19"/>
        <v>-8.1645436082164711</v>
      </c>
      <c r="E68" s="18">
        <v>3.3669388760999999</v>
      </c>
      <c r="F68" s="7">
        <f t="shared" si="20"/>
        <v>-5.9493905455186464</v>
      </c>
      <c r="H68" s="7">
        <v>5.51718919013455</v>
      </c>
      <c r="I68" s="15">
        <f t="shared" si="21"/>
        <v>5.2171891901345502</v>
      </c>
      <c r="J68" s="16">
        <v>1028</v>
      </c>
      <c r="K68" s="15">
        <f t="shared" si="22"/>
        <v>7.5887608125509365</v>
      </c>
      <c r="L68" s="7">
        <f t="shared" si="23"/>
        <v>5.6020710768588278E-2</v>
      </c>
      <c r="M68" s="7">
        <f t="shared" si="24"/>
        <v>3.3674048933011527</v>
      </c>
      <c r="N68" s="15">
        <f t="shared" si="25"/>
        <v>-5.2171891901345502</v>
      </c>
      <c r="O68" s="13">
        <f t="shared" si="26"/>
        <v>3832.6340701802956</v>
      </c>
      <c r="P68" s="21">
        <f t="shared" si="27"/>
        <v>13724.395763712493</v>
      </c>
    </row>
    <row r="69" spans="2:16" x14ac:dyDescent="0.45">
      <c r="B69" s="7">
        <f t="shared" si="8"/>
        <v>32.5</v>
      </c>
      <c r="C69" s="7">
        <v>6.3</v>
      </c>
      <c r="D69" s="7">
        <f t="shared" si="19"/>
        <v>0.1649443637514707</v>
      </c>
      <c r="E69" s="18">
        <v>4.3669388760999999</v>
      </c>
      <c r="F69" s="7">
        <f t="shared" si="20"/>
        <v>4.1060912237416209</v>
      </c>
      <c r="H69" s="7">
        <v>5.51718919013455</v>
      </c>
      <c r="I69" s="15">
        <f t="shared" si="21"/>
        <v>5.2171891901345502</v>
      </c>
      <c r="J69" s="16">
        <v>1028</v>
      </c>
      <c r="K69" s="15">
        <f t="shared" si="22"/>
        <v>4.6140655397916133</v>
      </c>
      <c r="L69" s="7">
        <f t="shared" si="23"/>
        <v>2.0709728410012132E-2</v>
      </c>
      <c r="M69" s="7">
        <f t="shared" si="24"/>
        <v>4.3669879826310884</v>
      </c>
      <c r="N69" s="15">
        <f t="shared" si="25"/>
        <v>-5.2171891901345502</v>
      </c>
      <c r="O69" s="13">
        <f t="shared" si="26"/>
        <v>3022.4013273883988</v>
      </c>
      <c r="P69" s="21">
        <f t="shared" si="27"/>
        <v>15235.596427406692</v>
      </c>
    </row>
    <row r="70" spans="2:16" x14ac:dyDescent="0.45">
      <c r="B70" s="7">
        <f t="shared" ref="B70:B99" si="28">B69+0.5</f>
        <v>33</v>
      </c>
      <c r="C70" s="7">
        <v>7.3</v>
      </c>
      <c r="D70" s="7">
        <f t="shared" si="19"/>
        <v>8.3427832483662172</v>
      </c>
      <c r="E70" s="18">
        <v>5.3669388760999999</v>
      </c>
      <c r="F70" s="7">
        <f t="shared" si="20"/>
        <v>12.820714702293788</v>
      </c>
      <c r="H70" s="7">
        <v>5.51718919013455</v>
      </c>
      <c r="I70" s="15">
        <f t="shared" si="21"/>
        <v>5.2171891901345502</v>
      </c>
      <c r="J70" s="16">
        <v>1028</v>
      </c>
      <c r="K70" s="15">
        <f t="shared" si="22"/>
        <v>6.6671111516624233</v>
      </c>
      <c r="L70" s="7">
        <f t="shared" si="23"/>
        <v>4.3239660611499461E-2</v>
      </c>
      <c r="M70" s="7">
        <f t="shared" si="24"/>
        <v>5.3671130571326078</v>
      </c>
      <c r="N70" s="15">
        <f t="shared" si="25"/>
        <v>-5.2171891901345502</v>
      </c>
      <c r="O70" s="13">
        <f t="shared" si="26"/>
        <v>5367.2967046705353</v>
      </c>
      <c r="P70" s="21">
        <f t="shared" si="27"/>
        <v>17919.244779741959</v>
      </c>
    </row>
    <row r="71" spans="2:16" x14ac:dyDescent="0.45">
      <c r="B71" s="7">
        <f t="shared" si="28"/>
        <v>33.5</v>
      </c>
      <c r="C71" s="7">
        <v>8.3000000000000007</v>
      </c>
      <c r="D71" s="7">
        <f t="shared" si="19"/>
        <v>8.8503056891492378</v>
      </c>
      <c r="E71" s="18">
        <v>6.3669388760999999</v>
      </c>
      <c r="F71" s="7">
        <f t="shared" si="20"/>
        <v>11.796840916409842</v>
      </c>
      <c r="H71" s="7">
        <v>5.51718919013455</v>
      </c>
      <c r="I71" s="15">
        <f t="shared" si="21"/>
        <v>5.2171891901345502</v>
      </c>
      <c r="J71" s="16">
        <v>1028</v>
      </c>
      <c r="K71" s="15">
        <f t="shared" si="22"/>
        <v>13.077468502809317</v>
      </c>
      <c r="L71" s="7">
        <f t="shared" si="23"/>
        <v>0.16636204517701342</v>
      </c>
      <c r="M71" s="7">
        <f t="shared" si="24"/>
        <v>6.36911194610905</v>
      </c>
      <c r="N71" s="15">
        <f t="shared" si="25"/>
        <v>-5.2171891901345502</v>
      </c>
      <c r="O71" s="13">
        <f t="shared" si="26"/>
        <v>12489.516391726485</v>
      </c>
      <c r="P71" s="21">
        <f t="shared" si="27"/>
        <v>24164.002975605203</v>
      </c>
    </row>
    <row r="72" spans="2:16" x14ac:dyDescent="0.45">
      <c r="B72" s="7">
        <f t="shared" si="28"/>
        <v>34</v>
      </c>
      <c r="C72" s="7">
        <v>9.3000000000000007</v>
      </c>
      <c r="D72" s="7">
        <f t="shared" si="19"/>
        <v>1.2208978946042754</v>
      </c>
      <c r="E72" s="18">
        <v>7.3669388760999999</v>
      </c>
      <c r="F72" s="7">
        <f t="shared" si="20"/>
        <v>1.3861495334894336</v>
      </c>
      <c r="H72" s="7">
        <v>5.51718919013455</v>
      </c>
      <c r="I72" s="15">
        <f t="shared" si="21"/>
        <v>5.2171891901345502</v>
      </c>
      <c r="J72" s="16">
        <v>1028</v>
      </c>
      <c r="K72" s="15">
        <f t="shared" si="22"/>
        <v>18.975888961014238</v>
      </c>
      <c r="L72" s="7">
        <f t="shared" si="23"/>
        <v>0.35027661659605258</v>
      </c>
      <c r="M72" s="7">
        <f t="shared" si="24"/>
        <v>7.3752614945049579</v>
      </c>
      <c r="N72" s="15">
        <f t="shared" si="25"/>
        <v>-5.2171891901345502</v>
      </c>
      <c r="O72" s="13">
        <f t="shared" si="26"/>
        <v>20969.132114317894</v>
      </c>
      <c r="P72" s="21">
        <f t="shared" si="27"/>
        <v>34648.56903276415</v>
      </c>
    </row>
    <row r="73" spans="2:16" x14ac:dyDescent="0.45">
      <c r="B73" s="7">
        <f t="shared" si="28"/>
        <v>34.5</v>
      </c>
      <c r="C73" s="7">
        <v>10.3</v>
      </c>
      <c r="D73" s="7">
        <f t="shared" si="19"/>
        <v>-7.5309977937807444</v>
      </c>
      <c r="E73" s="18">
        <v>8.3669388761000008</v>
      </c>
      <c r="F73" s="7">
        <f t="shared" si="20"/>
        <v>-6.9014216001586943</v>
      </c>
      <c r="H73" s="7">
        <v>5.51718919013455</v>
      </c>
      <c r="I73" s="15">
        <f t="shared" si="21"/>
        <v>5.2171891901345502</v>
      </c>
      <c r="J73" s="16">
        <v>1028</v>
      </c>
      <c r="K73" s="15">
        <f t="shared" si="22"/>
        <v>19.668963727758957</v>
      </c>
      <c r="L73" s="7">
        <f t="shared" si="23"/>
        <v>0.37633086977032831</v>
      </c>
      <c r="M73" s="7">
        <f t="shared" si="24"/>
        <v>8.3753979654662167</v>
      </c>
      <c r="N73" s="15">
        <f t="shared" si="25"/>
        <v>-5.2171891901345502</v>
      </c>
      <c r="O73" s="13">
        <f t="shared" si="26"/>
        <v>24685.352589958082</v>
      </c>
      <c r="P73" s="21">
        <f t="shared" si="27"/>
        <v>46991.245327743192</v>
      </c>
    </row>
    <row r="74" spans="2:16" x14ac:dyDescent="0.45">
      <c r="B74" s="7">
        <f t="shared" si="28"/>
        <v>35</v>
      </c>
      <c r="C74" s="7">
        <v>11.3</v>
      </c>
      <c r="D74" s="7">
        <f t="shared" si="19"/>
        <v>-9.3589288415394929</v>
      </c>
      <c r="E74" s="18">
        <v>9.3669388761000008</v>
      </c>
      <c r="F74" s="7">
        <f t="shared" si="20"/>
        <v>-5.2526245259632578</v>
      </c>
      <c r="H74" s="7">
        <v>5.51718919013455</v>
      </c>
      <c r="I74" s="15">
        <f t="shared" si="21"/>
        <v>5.2171891901345502</v>
      </c>
      <c r="J74" s="16">
        <v>1028</v>
      </c>
      <c r="K74" s="15">
        <f t="shared" si="22"/>
        <v>16.218252927679611</v>
      </c>
      <c r="L74" s="7">
        <f t="shared" si="23"/>
        <v>0.2558674397141909</v>
      </c>
      <c r="M74" s="7">
        <f t="shared" si="24"/>
        <v>9.3704328638168821</v>
      </c>
      <c r="N74" s="15">
        <f t="shared" si="25"/>
        <v>-5.2171891901345502</v>
      </c>
      <c r="O74" s="13">
        <f t="shared" si="26"/>
        <v>22787.307577605723</v>
      </c>
      <c r="P74" s="21">
        <f t="shared" si="27"/>
        <v>58384.899116546054</v>
      </c>
    </row>
    <row r="75" spans="2:16" x14ac:dyDescent="0.45">
      <c r="B75" s="7">
        <f t="shared" si="28"/>
        <v>35.5</v>
      </c>
      <c r="C75" s="7">
        <v>12.3</v>
      </c>
      <c r="D75" s="7">
        <f t="shared" si="19"/>
        <v>-2.5823038732985073</v>
      </c>
      <c r="E75" s="18">
        <v>10.366938876100001</v>
      </c>
      <c r="F75" s="7">
        <f t="shared" si="20"/>
        <v>4.0898179821480802</v>
      </c>
      <c r="H75" s="7">
        <v>5.51718919013455</v>
      </c>
      <c r="I75" s="15">
        <f t="shared" si="21"/>
        <v>5.2171891901345502</v>
      </c>
      <c r="J75" s="16">
        <v>1028</v>
      </c>
      <c r="K75" s="15">
        <f t="shared" si="22"/>
        <v>13.591940664697983</v>
      </c>
      <c r="L75" s="7">
        <f t="shared" si="23"/>
        <v>0.17970899905901816</v>
      </c>
      <c r="M75" s="7">
        <f t="shared" si="24"/>
        <v>10.368496370503118</v>
      </c>
      <c r="N75" s="15">
        <f t="shared" si="25"/>
        <v>-5.2171891901345502</v>
      </c>
      <c r="O75" s="13">
        <f t="shared" si="26"/>
        <v>21136.022711775302</v>
      </c>
      <c r="P75" s="21">
        <f t="shared" si="27"/>
        <v>68952.910472433708</v>
      </c>
    </row>
    <row r="76" spans="2:16" x14ac:dyDescent="0.45">
      <c r="B76" s="7">
        <f t="shared" si="28"/>
        <v>36</v>
      </c>
      <c r="C76" s="7">
        <v>13.3</v>
      </c>
      <c r="D76" s="7">
        <f t="shared" si="19"/>
        <v>6.5684793671486696</v>
      </c>
      <c r="E76" s="18">
        <v>11.366938876100001</v>
      </c>
      <c r="F76" s="7">
        <f t="shared" si="20"/>
        <v>13.045196900104315</v>
      </c>
      <c r="H76" s="7">
        <v>5.51718919013455</v>
      </c>
      <c r="I76" s="15">
        <f t="shared" si="21"/>
        <v>5.2171891901345502</v>
      </c>
      <c r="J76" s="16">
        <v>1028</v>
      </c>
      <c r="K76" s="15">
        <f t="shared" si="22"/>
        <v>15.636849655772023</v>
      </c>
      <c r="L76" s="7">
        <f t="shared" si="23"/>
        <v>0.23785123264320782</v>
      </c>
      <c r="M76" s="7">
        <f t="shared" si="24"/>
        <v>11.369427101743669</v>
      </c>
      <c r="N76" s="15">
        <f t="shared" si="25"/>
        <v>-5.2171891901345502</v>
      </c>
      <c r="O76" s="13">
        <f t="shared" si="26"/>
        <v>26661.467137788888</v>
      </c>
      <c r="P76" s="21">
        <f t="shared" si="27"/>
        <v>82283.644041328153</v>
      </c>
    </row>
    <row r="77" spans="2:16" x14ac:dyDescent="0.45">
      <c r="B77" s="7">
        <f t="shared" si="28"/>
        <v>36.5</v>
      </c>
      <c r="C77" s="7">
        <v>14.3</v>
      </c>
      <c r="D77" s="7">
        <f t="shared" si="19"/>
        <v>9.6802329695339573</v>
      </c>
      <c r="E77" s="18">
        <v>12.366938876100001</v>
      </c>
      <c r="F77" s="7">
        <f t="shared" si="20"/>
        <v>12.226349038539658</v>
      </c>
      <c r="H77" s="7">
        <v>5.51718919013455</v>
      </c>
      <c r="I77" s="15">
        <f t="shared" si="21"/>
        <v>5.2171891901345502</v>
      </c>
      <c r="J77" s="16">
        <v>1028</v>
      </c>
      <c r="K77" s="15">
        <f t="shared" si="22"/>
        <v>22.159448105824183</v>
      </c>
      <c r="L77" s="7">
        <f t="shared" si="23"/>
        <v>0.47766647894427527</v>
      </c>
      <c r="M77" s="7">
        <f t="shared" si="24"/>
        <v>12.376160245823442</v>
      </c>
      <c r="N77" s="15">
        <f t="shared" si="25"/>
        <v>-5.2171891901345502</v>
      </c>
      <c r="O77" s="13">
        <f t="shared" si="26"/>
        <v>41106.681037925642</v>
      </c>
      <c r="P77" s="21">
        <f t="shared" si="27"/>
        <v>102836.98456029098</v>
      </c>
    </row>
    <row r="78" spans="2:16" x14ac:dyDescent="0.45">
      <c r="B78" s="7">
        <f t="shared" si="28"/>
        <v>37</v>
      </c>
      <c r="C78" s="7">
        <v>15.3</v>
      </c>
      <c r="D78" s="7">
        <f t="shared" si="19"/>
        <v>3.8920250224113047</v>
      </c>
      <c r="E78" s="18">
        <v>13.366938876100001</v>
      </c>
      <c r="F78" s="7">
        <f t="shared" si="20"/>
        <v>1.2721400964917464</v>
      </c>
      <c r="H78" s="7">
        <v>5.51718919013455</v>
      </c>
      <c r="I78" s="15">
        <f t="shared" si="21"/>
        <v>5.2171891901345502</v>
      </c>
      <c r="J78" s="16">
        <v>1028</v>
      </c>
      <c r="K78" s="15">
        <f t="shared" si="22"/>
        <v>28.272622625094012</v>
      </c>
      <c r="L78" s="7">
        <f t="shared" si="23"/>
        <v>0.77756925107099018</v>
      </c>
      <c r="M78" s="7">
        <f t="shared" si="24"/>
        <v>13.3895357969425</v>
      </c>
      <c r="N78" s="15">
        <f t="shared" si="25"/>
        <v>-5.2171891901345502</v>
      </c>
      <c r="O78" s="13">
        <f t="shared" si="26"/>
        <v>56687.762774501047</v>
      </c>
      <c r="P78" s="21">
        <f t="shared" si="27"/>
        <v>131180.86594754149</v>
      </c>
    </row>
    <row r="79" spans="2:16" x14ac:dyDescent="0.45">
      <c r="B79" s="7">
        <f t="shared" si="28"/>
        <v>37.5</v>
      </c>
      <c r="C79" s="7">
        <v>16.3</v>
      </c>
      <c r="D79" s="7">
        <f t="shared" si="19"/>
        <v>-5.4744927813233062</v>
      </c>
      <c r="E79" s="18">
        <v>14.366938876100001</v>
      </c>
      <c r="F79" s="7">
        <f t="shared" si="20"/>
        <v>-7.8218041468556088</v>
      </c>
      <c r="H79" s="7">
        <v>5.51718919013455</v>
      </c>
      <c r="I79" s="15">
        <f t="shared" si="21"/>
        <v>5.2171891901345502</v>
      </c>
      <c r="J79" s="16">
        <v>5</v>
      </c>
      <c r="K79" s="15">
        <f t="shared" si="22"/>
        <v>28.908692673339885</v>
      </c>
      <c r="L79" s="7">
        <f t="shared" si="23"/>
        <v>167.14250241632303</v>
      </c>
      <c r="M79" s="7">
        <f t="shared" si="24"/>
        <v>167.75883001100163</v>
      </c>
      <c r="N79" s="15">
        <f t="shared" si="25"/>
        <v>-5.2171891901345502</v>
      </c>
      <c r="O79" s="13">
        <f t="shared" si="26"/>
        <v>62299.413093875104</v>
      </c>
      <c r="P79" s="21">
        <f t="shared" si="27"/>
        <v>162330.57249447904</v>
      </c>
    </row>
    <row r="80" spans="2:16" x14ac:dyDescent="0.45">
      <c r="B80" s="7">
        <f t="shared" si="28"/>
        <v>38</v>
      </c>
      <c r="C80" s="7">
        <v>17.3</v>
      </c>
      <c r="D80" s="7">
        <f t="shared" si="19"/>
        <v>-9.8077871688262395</v>
      </c>
      <c r="E80" s="18">
        <v>15.366938876100001</v>
      </c>
      <c r="F80" s="7">
        <f t="shared" si="20"/>
        <v>-6.9386389902672931</v>
      </c>
      <c r="H80" s="7">
        <v>5.51718919013455</v>
      </c>
      <c r="I80" s="15">
        <f t="shared" si="21"/>
        <v>5.2171891901345502</v>
      </c>
      <c r="J80" s="16">
        <v>1028</v>
      </c>
      <c r="K80" s="15">
        <f t="shared" si="22"/>
        <v>24.997790599912079</v>
      </c>
      <c r="L80" s="7">
        <f t="shared" si="23"/>
        <v>0.60786919735121858</v>
      </c>
      <c r="M80" s="7">
        <f t="shared" si="24"/>
        <v>15.378956901652399</v>
      </c>
      <c r="N80" s="15">
        <f t="shared" si="25"/>
        <v>-5.2171891901345502</v>
      </c>
      <c r="O80" s="13">
        <f t="shared" si="26"/>
        <v>57620.92802795941</v>
      </c>
      <c r="P80" s="21">
        <f t="shared" si="27"/>
        <v>191141.03650845875</v>
      </c>
    </row>
    <row r="81" spans="2:16" x14ac:dyDescent="0.45">
      <c r="B81" s="7">
        <f t="shared" si="28"/>
        <v>38.5</v>
      </c>
      <c r="C81" s="7">
        <v>18.3</v>
      </c>
      <c r="D81" s="7">
        <f t="shared" si="19"/>
        <v>-5.1238472642382371</v>
      </c>
      <c r="E81" s="18">
        <v>16.366938876100001</v>
      </c>
      <c r="F81" s="7">
        <f t="shared" si="20"/>
        <v>1.9735902496761657</v>
      </c>
      <c r="H81" s="7">
        <v>5.51718919013455</v>
      </c>
      <c r="I81" s="15">
        <f t="shared" si="21"/>
        <v>5.2171891901345502</v>
      </c>
      <c r="J81" s="16">
        <v>1028</v>
      </c>
      <c r="K81" s="15">
        <f t="shared" si="22"/>
        <v>21.528471104778433</v>
      </c>
      <c r="L81" s="7">
        <f t="shared" si="23"/>
        <v>0.45085123356933843</v>
      </c>
      <c r="M81" s="7">
        <f t="shared" si="24"/>
        <v>16.373147376384438</v>
      </c>
      <c r="N81" s="15">
        <f t="shared" si="25"/>
        <v>-5.2171891901345502</v>
      </c>
      <c r="O81" s="13">
        <f t="shared" si="26"/>
        <v>52853.275600169043</v>
      </c>
      <c r="P81" s="21">
        <f t="shared" si="27"/>
        <v>217567.67430854327</v>
      </c>
    </row>
    <row r="82" spans="2:16" x14ac:dyDescent="0.45">
      <c r="B82" s="7">
        <f t="shared" si="28"/>
        <v>39</v>
      </c>
      <c r="C82" s="7">
        <v>19.3</v>
      </c>
      <c r="D82" s="7">
        <f t="shared" si="19"/>
        <v>4.2709341852580822</v>
      </c>
      <c r="E82" s="18">
        <v>17.366938876100001</v>
      </c>
      <c r="F82" s="7">
        <f t="shared" si="20"/>
        <v>11.499128793547886</v>
      </c>
      <c r="H82" s="7">
        <v>5.51718919013455</v>
      </c>
      <c r="I82" s="15">
        <f t="shared" si="21"/>
        <v>5.2171891901345502</v>
      </c>
      <c r="J82" s="16">
        <v>1028</v>
      </c>
      <c r="K82" s="15">
        <f t="shared" si="22"/>
        <v>22.515266229616515</v>
      </c>
      <c r="L82" s="7">
        <f t="shared" si="23"/>
        <v>0.49312958501022358</v>
      </c>
      <c r="M82" s="7">
        <f t="shared" si="24"/>
        <v>17.373938606827352</v>
      </c>
      <c r="N82" s="15">
        <f t="shared" si="25"/>
        <v>-5.2171891901345502</v>
      </c>
      <c r="O82" s="13">
        <f t="shared" si="26"/>
        <v>58653.187858330275</v>
      </c>
      <c r="P82" s="21">
        <f t="shared" si="27"/>
        <v>246894.2682377084</v>
      </c>
    </row>
    <row r="83" spans="2:16" x14ac:dyDescent="0.45">
      <c r="B83" s="7">
        <f t="shared" si="28"/>
        <v>39.5</v>
      </c>
      <c r="C83" s="7">
        <v>20.3</v>
      </c>
      <c r="D83" s="7">
        <f t="shared" si="19"/>
        <v>9.7390384412502495</v>
      </c>
      <c r="E83" s="18">
        <v>18.366938876100001</v>
      </c>
      <c r="F83" s="7">
        <f t="shared" si="20"/>
        <v>12.127964310579454</v>
      </c>
      <c r="H83" s="7">
        <v>5.51718919013455</v>
      </c>
      <c r="I83" s="15">
        <f t="shared" si="21"/>
        <v>5.2171891901345502</v>
      </c>
      <c r="J83" s="16">
        <v>1028</v>
      </c>
      <c r="K83" s="15">
        <f t="shared" si="22"/>
        <v>28.264830626390456</v>
      </c>
      <c r="L83" s="7">
        <f t="shared" si="23"/>
        <v>0.77714071044605049</v>
      </c>
      <c r="M83" s="7">
        <f t="shared" si="24"/>
        <v>18.383372687355987</v>
      </c>
      <c r="N83" s="15">
        <f t="shared" si="25"/>
        <v>-5.2171891901345502</v>
      </c>
      <c r="O83" s="13">
        <f t="shared" si="26"/>
        <v>77870.762468734916</v>
      </c>
      <c r="P83" s="21">
        <f t="shared" si="27"/>
        <v>285829.64947207586</v>
      </c>
    </row>
    <row r="84" spans="2:16" x14ac:dyDescent="0.45">
      <c r="B84" s="7">
        <f t="shared" si="28"/>
        <v>40</v>
      </c>
      <c r="C84" s="7">
        <v>21.3</v>
      </c>
      <c r="D84" s="7">
        <f t="shared" si="19"/>
        <v>6.2531156682338436</v>
      </c>
      <c r="E84" s="18">
        <v>19.366938876100001</v>
      </c>
      <c r="F84" s="7">
        <f t="shared" si="20"/>
        <v>2.0507068043408658</v>
      </c>
      <c r="H84" s="7">
        <v>5.51718919013455</v>
      </c>
      <c r="I84" s="15">
        <f t="shared" si="21"/>
        <v>5.2171891901345502</v>
      </c>
      <c r="J84" s="16">
        <v>1028</v>
      </c>
      <c r="K84" s="15">
        <f t="shared" si="22"/>
        <v>34.328812781680185</v>
      </c>
      <c r="L84" s="7">
        <f t="shared" si="23"/>
        <v>1.146369053501604</v>
      </c>
      <c r="M84" s="7">
        <f t="shared" si="24"/>
        <v>19.400837183931515</v>
      </c>
      <c r="N84" s="15">
        <f t="shared" si="25"/>
        <v>-5.2171891901345502</v>
      </c>
      <c r="O84" s="13">
        <f t="shared" si="26"/>
        <v>99726.60282478208</v>
      </c>
      <c r="P84" s="21">
        <f t="shared" si="27"/>
        <v>335692.95088446687</v>
      </c>
    </row>
    <row r="85" spans="2:16" x14ac:dyDescent="0.45">
      <c r="B85" s="7">
        <f t="shared" si="28"/>
        <v>40.5</v>
      </c>
      <c r="C85" s="7">
        <v>22.3</v>
      </c>
      <c r="D85" s="7">
        <f t="shared" si="19"/>
        <v>-2.9818928124363717</v>
      </c>
      <c r="E85" s="18">
        <v>20.366938876100001</v>
      </c>
      <c r="F85" s="7">
        <f t="shared" si="20"/>
        <v>-7.6132952674429006</v>
      </c>
      <c r="H85" s="7">
        <v>5.51718919013455</v>
      </c>
      <c r="I85" s="15">
        <f t="shared" si="21"/>
        <v>5.2171891901345502</v>
      </c>
      <c r="J85" s="16">
        <v>1028</v>
      </c>
      <c r="K85" s="15">
        <f t="shared" si="22"/>
        <v>35.354166183850616</v>
      </c>
      <c r="L85" s="7">
        <f t="shared" si="23"/>
        <v>1.2158726328359208</v>
      </c>
      <c r="M85" s="7">
        <f t="shared" si="24"/>
        <v>20.403199392302987</v>
      </c>
      <c r="N85" s="15">
        <f t="shared" si="25"/>
        <v>-5.2171891901345502</v>
      </c>
      <c r="O85" s="13">
        <f t="shared" si="26"/>
        <v>108008.42125229505</v>
      </c>
      <c r="P85" s="21">
        <f t="shared" si="27"/>
        <v>389697.16151061439</v>
      </c>
    </row>
    <row r="86" spans="2:16" x14ac:dyDescent="0.45">
      <c r="B86" s="7">
        <f t="shared" si="28"/>
        <v>41</v>
      </c>
      <c r="C86" s="7">
        <v>23.3</v>
      </c>
      <c r="D86" s="7">
        <f t="shared" si="19"/>
        <v>-9.4753627930558508</v>
      </c>
      <c r="E86" s="18">
        <v>21.366938876100001</v>
      </c>
      <c r="F86" s="7">
        <f t="shared" si="20"/>
        <v>-8.0133424503707253</v>
      </c>
      <c r="H86" s="7">
        <v>5.51718919013455</v>
      </c>
      <c r="I86" s="15">
        <f t="shared" si="21"/>
        <v>5.2171891901345502</v>
      </c>
      <c r="J86" s="16">
        <v>1028</v>
      </c>
      <c r="K86" s="15">
        <f t="shared" si="22"/>
        <v>31.547518550129166</v>
      </c>
      <c r="L86" s="7">
        <f t="shared" si="23"/>
        <v>0.96813806096375854</v>
      </c>
      <c r="M86" s="7">
        <f t="shared" si="24"/>
        <v>21.388860844843521</v>
      </c>
      <c r="N86" s="15">
        <f t="shared" si="25"/>
        <v>-5.2171891901345502</v>
      </c>
      <c r="O86" s="13">
        <f t="shared" si="26"/>
        <v>101111.08508298612</v>
      </c>
      <c r="P86" s="21">
        <f t="shared" si="27"/>
        <v>440252.70405210747</v>
      </c>
    </row>
    <row r="87" spans="2:16" x14ac:dyDescent="0.45">
      <c r="B87" s="7">
        <f t="shared" si="28"/>
        <v>41.5</v>
      </c>
      <c r="C87" s="7">
        <v>24.3</v>
      </c>
      <c r="D87" s="7">
        <f t="shared" si="19"/>
        <v>-7.2572279196141345</v>
      </c>
      <c r="E87" s="18">
        <v>22.366938876100001</v>
      </c>
      <c r="F87" s="7">
        <f t="shared" si="20"/>
        <v>-6.0254471031420564E-2</v>
      </c>
      <c r="H87" s="7">
        <v>5.51718919013455</v>
      </c>
      <c r="I87" s="15">
        <f t="shared" si="21"/>
        <v>5.2171891901345502</v>
      </c>
      <c r="J87" s="16">
        <v>1028</v>
      </c>
      <c r="K87" s="15">
        <f t="shared" si="22"/>
        <v>27.540847324943805</v>
      </c>
      <c r="L87" s="7">
        <f t="shared" si="23"/>
        <v>0.73783878538508196</v>
      </c>
      <c r="M87" s="7">
        <f t="shared" si="24"/>
        <v>22.37910545040646</v>
      </c>
      <c r="N87" s="15">
        <f t="shared" si="25"/>
        <v>-5.2171891901345502</v>
      </c>
      <c r="O87" s="13">
        <f t="shared" si="26"/>
        <v>92400.667306953037</v>
      </c>
      <c r="P87" s="21">
        <f t="shared" si="27"/>
        <v>486453.03770558396</v>
      </c>
    </row>
    <row r="88" spans="2:16" x14ac:dyDescent="0.45">
      <c r="B88" s="7">
        <f t="shared" si="28"/>
        <v>42</v>
      </c>
      <c r="C88" s="7">
        <v>25.3</v>
      </c>
      <c r="D88" s="7">
        <f t="shared" si="19"/>
        <v>1.6331688346995323</v>
      </c>
      <c r="E88" s="18">
        <v>23.366938876100001</v>
      </c>
      <c r="F88" s="7">
        <f t="shared" si="20"/>
        <v>9.8633133140222835</v>
      </c>
      <c r="H88" s="7">
        <v>5.51718919013455</v>
      </c>
      <c r="I88" s="15">
        <f t="shared" si="21"/>
        <v>5.2171891901345502</v>
      </c>
      <c r="J88" s="16">
        <v>5</v>
      </c>
      <c r="K88" s="15">
        <f t="shared" si="22"/>
        <v>27.510720089428094</v>
      </c>
      <c r="L88" s="7">
        <f t="shared" si="23"/>
        <v>151.3679439677725</v>
      </c>
      <c r="M88" s="7">
        <f t="shared" si="24"/>
        <v>153.16092286699669</v>
      </c>
      <c r="N88" s="15">
        <f t="shared" si="25"/>
        <v>-5.2171891901345502</v>
      </c>
      <c r="O88" s="13">
        <f t="shared" si="26"/>
        <v>96426.197215074397</v>
      </c>
      <c r="P88" s="21">
        <f t="shared" si="27"/>
        <v>534666.13631312118</v>
      </c>
    </row>
    <row r="89" spans="2:16" x14ac:dyDescent="0.45">
      <c r="B89" s="7">
        <f t="shared" si="28"/>
        <v>42.5</v>
      </c>
      <c r="C89" s="7">
        <v>26.3</v>
      </c>
      <c r="D89" s="7">
        <f t="shared" si="19"/>
        <v>9.0220376941344149</v>
      </c>
      <c r="E89" s="18">
        <v>24.366938876100001</v>
      </c>
      <c r="F89" s="7">
        <f t="shared" si="20"/>
        <v>12.338820391076393</v>
      </c>
      <c r="H89" s="7">
        <v>5.51718919013455</v>
      </c>
      <c r="I89" s="15">
        <f t="shared" si="21"/>
        <v>5.2171891901345502</v>
      </c>
      <c r="J89" s="16">
        <v>1028</v>
      </c>
      <c r="K89" s="15">
        <f t="shared" si="22"/>
        <v>32.442376746439237</v>
      </c>
      <c r="L89" s="7">
        <f t="shared" si="23"/>
        <v>1.0238402810874525</v>
      </c>
      <c r="M89" s="7">
        <f t="shared" si="24"/>
        <v>24.388439046252444</v>
      </c>
      <c r="N89" s="15">
        <f t="shared" si="25"/>
        <v>-5.2171891901345502</v>
      </c>
      <c r="O89" s="13">
        <f t="shared" si="26"/>
        <v>118578.21167638393</v>
      </c>
      <c r="P89" s="21">
        <f t="shared" si="27"/>
        <v>593955.24215131311</v>
      </c>
    </row>
    <row r="90" spans="2:16" x14ac:dyDescent="0.45">
      <c r="B90" s="7">
        <f t="shared" si="28"/>
        <v>43</v>
      </c>
      <c r="C90" s="7">
        <v>27.3</v>
      </c>
      <c r="D90" s="7">
        <f t="shared" si="19"/>
        <v>8.1160867048406651</v>
      </c>
      <c r="E90" s="18">
        <v>25.366938876100001</v>
      </c>
      <c r="F90" s="7">
        <f t="shared" si="20"/>
        <v>3.6656237638874778</v>
      </c>
      <c r="H90" s="7">
        <v>5.51718919013455</v>
      </c>
      <c r="I90" s="15">
        <f t="shared" si="21"/>
        <v>5.2171891901345502</v>
      </c>
      <c r="J90" s="16">
        <v>1028</v>
      </c>
      <c r="K90" s="15">
        <f t="shared" si="22"/>
        <v>38.611786941977435</v>
      </c>
      <c r="L90" s="7">
        <f t="shared" si="23"/>
        <v>1.4502627342924699</v>
      </c>
      <c r="M90" s="7">
        <f t="shared" si="24"/>
        <v>25.408361811464175</v>
      </c>
      <c r="N90" s="15">
        <f t="shared" si="25"/>
        <v>-5.2171891901345502</v>
      </c>
      <c r="O90" s="13">
        <f t="shared" si="26"/>
        <v>146919.42588812066</v>
      </c>
      <c r="P90" s="21">
        <f t="shared" si="27"/>
        <v>667414.95509537344</v>
      </c>
    </row>
    <row r="91" spans="2:16" x14ac:dyDescent="0.45">
      <c r="B91" s="7">
        <f t="shared" si="28"/>
        <v>43.5</v>
      </c>
      <c r="C91" s="7">
        <v>28.3</v>
      </c>
      <c r="D91" s="7">
        <f t="shared" si="19"/>
        <v>-0.2517569716320886</v>
      </c>
      <c r="E91" s="18">
        <v>26.366938876100001</v>
      </c>
      <c r="F91" s="7">
        <f t="shared" si="20"/>
        <v>-6.6001295760906054</v>
      </c>
      <c r="H91" s="7">
        <v>5.51718919013455</v>
      </c>
      <c r="I91" s="15">
        <f t="shared" si="21"/>
        <v>5.2171891901345502</v>
      </c>
      <c r="J91" s="16">
        <v>1028</v>
      </c>
      <c r="K91" s="15">
        <f t="shared" si="22"/>
        <v>40.444598823921176</v>
      </c>
      <c r="L91" s="7">
        <f t="shared" si="23"/>
        <v>1.5912116478870877</v>
      </c>
      <c r="M91" s="7">
        <f t="shared" si="24"/>
        <v>26.414909051601239</v>
      </c>
      <c r="N91" s="15">
        <f t="shared" si="25"/>
        <v>-5.2171891901345502</v>
      </c>
      <c r="O91" s="13">
        <f t="shared" si="26"/>
        <v>159960.03975880734</v>
      </c>
      <c r="P91" s="21">
        <f t="shared" si="27"/>
        <v>747394.97497477708</v>
      </c>
    </row>
    <row r="92" spans="2:16" x14ac:dyDescent="0.45">
      <c r="B92" s="7">
        <f t="shared" si="28"/>
        <v>44</v>
      </c>
      <c r="C92" s="7">
        <v>29.3</v>
      </c>
      <c r="D92" s="7">
        <f t="shared" si="19"/>
        <v>-8.3881364494230599</v>
      </c>
      <c r="E92" s="18">
        <v>27.366938876100001</v>
      </c>
      <c r="F92" s="7">
        <f t="shared" si="20"/>
        <v>-8.6155257481698762</v>
      </c>
      <c r="H92" s="7">
        <v>5.51718919013455</v>
      </c>
      <c r="I92" s="15">
        <f t="shared" si="21"/>
        <v>5.2171891901345502</v>
      </c>
      <c r="J92" s="16">
        <v>1028</v>
      </c>
      <c r="K92" s="15">
        <f t="shared" si="22"/>
        <v>37.144534035875871</v>
      </c>
      <c r="L92" s="7">
        <f t="shared" si="23"/>
        <v>1.3421365843797091</v>
      </c>
      <c r="M92" s="7">
        <f t="shared" si="24"/>
        <v>27.399829818072302</v>
      </c>
      <c r="N92" s="15">
        <f t="shared" si="25"/>
        <v>-5.2171891901345502</v>
      </c>
      <c r="O92" s="13">
        <f t="shared" si="26"/>
        <v>152479.82888115465</v>
      </c>
      <c r="P92" s="21">
        <f t="shared" si="27"/>
        <v>823634.88941535447</v>
      </c>
    </row>
    <row r="93" spans="2:16" x14ac:dyDescent="0.45">
      <c r="B93" s="7">
        <f t="shared" si="28"/>
        <v>44.5</v>
      </c>
      <c r="C93" s="7">
        <v>30.3</v>
      </c>
      <c r="D93" s="7">
        <f t="shared" si="19"/>
        <v>-8.8125019594876495</v>
      </c>
      <c r="E93" s="18">
        <v>28.366938876100001</v>
      </c>
      <c r="F93" s="7">
        <f t="shared" si="20"/>
        <v>-2.0106338900241418</v>
      </c>
      <c r="H93" s="7">
        <v>5.51718919013455</v>
      </c>
      <c r="I93" s="15">
        <f t="shared" si="21"/>
        <v>5.2171891901345502</v>
      </c>
      <c r="J93" s="16">
        <v>1028</v>
      </c>
      <c r="K93" s="15">
        <f t="shared" si="22"/>
        <v>32.836771161790935</v>
      </c>
      <c r="L93" s="7">
        <f t="shared" si="23"/>
        <v>1.0488847668597516</v>
      </c>
      <c r="M93" s="7">
        <f t="shared" si="24"/>
        <v>28.386323827761565</v>
      </c>
      <c r="N93" s="15">
        <f t="shared" si="25"/>
        <v>-5.2171891901345502</v>
      </c>
      <c r="O93" s="13">
        <f t="shared" si="26"/>
        <v>139721.80206525099</v>
      </c>
      <c r="P93" s="21">
        <f t="shared" si="27"/>
        <v>893495.79044797993</v>
      </c>
    </row>
    <row r="94" spans="2:16" x14ac:dyDescent="0.45">
      <c r="B94" s="7">
        <f t="shared" si="28"/>
        <v>45</v>
      </c>
      <c r="C94" s="7">
        <v>31.3</v>
      </c>
      <c r="D94" s="7">
        <f t="shared" si="19"/>
        <v>-1.1346938089342944</v>
      </c>
      <c r="E94" s="18">
        <v>29.366938876100001</v>
      </c>
      <c r="F94" s="7">
        <f t="shared" si="20"/>
        <v>7.967415516067927</v>
      </c>
      <c r="H94" s="7">
        <v>5.51718919013455</v>
      </c>
      <c r="I94" s="15">
        <f t="shared" si="21"/>
        <v>5.2171891901345502</v>
      </c>
      <c r="J94" s="16">
        <v>1028</v>
      </c>
      <c r="K94" s="15">
        <f t="shared" si="22"/>
        <v>31.831454216778866</v>
      </c>
      <c r="L94" s="7">
        <f t="shared" si="23"/>
        <v>0.98564346065650676</v>
      </c>
      <c r="M94" s="7">
        <f t="shared" si="24"/>
        <v>29.383474811263024</v>
      </c>
      <c r="N94" s="15">
        <f t="shared" si="25"/>
        <v>-5.2171891901345502</v>
      </c>
      <c r="O94" s="13">
        <f t="shared" si="26"/>
        <v>140218.85554822808</v>
      </c>
      <c r="P94" s="21">
        <f t="shared" si="27"/>
        <v>963605.218222094</v>
      </c>
    </row>
    <row r="95" spans="2:16" x14ac:dyDescent="0.45">
      <c r="B95" s="7">
        <f t="shared" si="28"/>
        <v>45.5</v>
      </c>
      <c r="C95" s="7">
        <v>32.299999999999997</v>
      </c>
      <c r="D95" s="7">
        <f t="shared" si="19"/>
        <v>7.5863465966446251</v>
      </c>
      <c r="E95" s="18">
        <v>30.366938876100001</v>
      </c>
      <c r="F95" s="7">
        <f t="shared" si="20"/>
        <v>12.298768927103048</v>
      </c>
      <c r="H95" s="7">
        <v>5.51718919013455</v>
      </c>
      <c r="I95" s="15">
        <f t="shared" si="21"/>
        <v>5.2171891901345502</v>
      </c>
      <c r="J95" s="16">
        <v>1028</v>
      </c>
      <c r="K95" s="15">
        <f t="shared" si="22"/>
        <v>35.815161974812831</v>
      </c>
      <c r="L95" s="7">
        <f t="shared" si="23"/>
        <v>1.2477877697296487</v>
      </c>
      <c r="M95" s="7">
        <f t="shared" si="24"/>
        <v>30.392564074508101</v>
      </c>
      <c r="N95" s="15">
        <f t="shared" si="25"/>
        <v>-5.2171891901345502</v>
      </c>
      <c r="O95" s="13">
        <f t="shared" si="26"/>
        <v>163139.52517901434</v>
      </c>
      <c r="P95" s="21">
        <f t="shared" si="27"/>
        <v>1045174.9808116012</v>
      </c>
    </row>
    <row r="96" spans="2:16" x14ac:dyDescent="0.45">
      <c r="B96" s="7">
        <f t="shared" si="28"/>
        <v>46</v>
      </c>
      <c r="C96" s="7">
        <v>33.299999999999997</v>
      </c>
      <c r="D96" s="7">
        <f t="shared" si="19"/>
        <v>9.3325349274983385</v>
      </c>
      <c r="E96" s="18">
        <v>31.366938876100001</v>
      </c>
      <c r="F96" s="7">
        <f t="shared" si="20"/>
        <v>5.4790106480455734</v>
      </c>
      <c r="H96" s="7">
        <v>5.51718919013455</v>
      </c>
      <c r="I96" s="15">
        <f t="shared" si="21"/>
        <v>5.2171891901345502</v>
      </c>
      <c r="J96" s="16">
        <v>1028</v>
      </c>
      <c r="K96" s="15">
        <f t="shared" si="22"/>
        <v>41.964546438364351</v>
      </c>
      <c r="L96" s="7">
        <f t="shared" si="23"/>
        <v>1.7130575464763016</v>
      </c>
      <c r="M96" s="7">
        <f t="shared" si="24"/>
        <v>31.413682060760291</v>
      </c>
      <c r="N96" s="15">
        <f t="shared" si="25"/>
        <v>-5.2171891901345502</v>
      </c>
      <c r="O96" s="13">
        <f t="shared" si="26"/>
        <v>197444.90446431519</v>
      </c>
      <c r="P96" s="21">
        <f t="shared" si="27"/>
        <v>1143897.4330437589</v>
      </c>
    </row>
    <row r="97" spans="2:16" x14ac:dyDescent="0.45">
      <c r="B97" s="7">
        <f t="shared" si="28"/>
        <v>46.5</v>
      </c>
      <c r="C97" s="7">
        <v>34.299999999999997</v>
      </c>
      <c r="D97" s="7">
        <f t="shared" si="19"/>
        <v>2.4984336851999842</v>
      </c>
      <c r="E97" s="18">
        <v>32.366938876100001</v>
      </c>
      <c r="F97" s="7">
        <f t="shared" si="20"/>
        <v>-5.10367231818379</v>
      </c>
      <c r="H97" s="7">
        <v>5.51718919013455</v>
      </c>
      <c r="I97" s="15">
        <f t="shared" si="21"/>
        <v>5.2171891901345502</v>
      </c>
      <c r="J97" s="16">
        <v>1028</v>
      </c>
      <c r="K97" s="15">
        <f t="shared" si="22"/>
        <v>44.704051762387138</v>
      </c>
      <c r="L97" s="7">
        <f t="shared" si="23"/>
        <v>1.9440196925818956</v>
      </c>
      <c r="M97" s="7">
        <f t="shared" si="24"/>
        <v>32.425267073292389</v>
      </c>
      <c r="N97" s="15">
        <f t="shared" si="25"/>
        <v>-5.2171891901345502</v>
      </c>
      <c r="O97" s="13">
        <f t="shared" si="26"/>
        <v>217039.99663607925</v>
      </c>
      <c r="P97" s="21">
        <f t="shared" si="27"/>
        <v>1252417.4313617984</v>
      </c>
    </row>
    <row r="98" spans="2:16" x14ac:dyDescent="0.45">
      <c r="B98" s="7">
        <f t="shared" si="28"/>
        <v>47</v>
      </c>
      <c r="C98" s="7">
        <v>35.299999999999997</v>
      </c>
      <c r="D98" s="7">
        <f t="shared" si="19"/>
        <v>-6.6327159651539676</v>
      </c>
      <c r="E98" s="18">
        <v>33.366938876100001</v>
      </c>
      <c r="F98" s="7">
        <f t="shared" si="20"/>
        <v>-8.8019626943877078</v>
      </c>
      <c r="H98" s="7">
        <v>5.51718919013455</v>
      </c>
      <c r="I98" s="15">
        <f t="shared" si="21"/>
        <v>5.2171891901345502</v>
      </c>
      <c r="J98" s="16">
        <v>1028</v>
      </c>
      <c r="K98" s="15">
        <f t="shared" si="22"/>
        <v>42.152215603295247</v>
      </c>
      <c r="L98" s="7">
        <f t="shared" si="23"/>
        <v>1.7284136967574779</v>
      </c>
      <c r="M98" s="7">
        <f t="shared" si="24"/>
        <v>33.411674963529329</v>
      </c>
      <c r="N98" s="15">
        <f t="shared" si="25"/>
        <v>-5.2171891901345502</v>
      </c>
      <c r="O98" s="13">
        <f t="shared" si="26"/>
        <v>210973.56022910119</v>
      </c>
      <c r="P98" s="21">
        <f t="shared" si="27"/>
        <v>1357904.211476349</v>
      </c>
    </row>
    <row r="99" spans="2:16" x14ac:dyDescent="0.45">
      <c r="B99" s="7">
        <f t="shared" si="28"/>
        <v>47.5</v>
      </c>
      <c r="C99" s="7">
        <v>36.299999999999997</v>
      </c>
      <c r="D99" s="7">
        <f t="shared" si="19"/>
        <v>-9.6657771454822097</v>
      </c>
      <c r="E99" s="18">
        <v>34.366938876100001</v>
      </c>
      <c r="F99" s="7">
        <f t="shared" si="20"/>
        <v>-3.8019520265630717</v>
      </c>
      <c r="H99" s="7">
        <v>5.51718919013455</v>
      </c>
      <c r="I99" s="15">
        <f t="shared" si="21"/>
        <v>5.2171891901345502</v>
      </c>
      <c r="J99" s="16">
        <v>1028</v>
      </c>
      <c r="K99" s="15">
        <f t="shared" si="22"/>
        <v>37.751234256101391</v>
      </c>
      <c r="L99" s="7">
        <f t="shared" si="23"/>
        <v>1.3863382177617152</v>
      </c>
      <c r="M99" s="7">
        <f t="shared" si="24"/>
        <v>34.39488946584391</v>
      </c>
      <c r="N99" s="15">
        <f t="shared" si="25"/>
        <v>-5.2171891901345502</v>
      </c>
      <c r="O99" s="13">
        <f t="shared" si="26"/>
        <v>194609.15402651535</v>
      </c>
      <c r="P99" s="21">
        <f t="shared" si="27"/>
        <v>1455208.7884896067</v>
      </c>
    </row>
  </sheetData>
  <scenarios current="0">
    <scenario name="test1" count="15" user="mack raymond" comment="Created by mack raymond on 11/9/2019">
      <inputCells r="E4" val="4.7"/>
      <inputCells r="E5" val="0.646928548588461"/>
      <inputCells r="E6" val="-4.69989741524522"/>
      <inputCells r="E7" val="-1.7408923850432"/>
      <inputCells r="E8" val="-4.69991910840066"/>
      <inputCells r="E9" val="-2.78527796811342"/>
      <inputCells r="E10" val="-2.64449342313011"/>
      <inputCells r="E11" val="-2.27432458520351"/>
      <inputCells r="E12" val="-0.0859261833684647"/>
      <inputCells r="E13" val="-4.69983727037193"/>
      <inputCells r="E14" val="-4.69991262064299"/>
      <inputCells r="E15" val="-2.52227383470096"/>
      <inputCells r="E16" val="1.87791607517391"/>
      <inputCells r="E17" val="4.69974017651796"/>
      <inputCells r="E18" val="-7.17241880198729E-06"/>
    </scenario>
    <scenario name="dd" count="1" user="mack raymond" comment="Created by mack raymond on 11/9/2019">
      <inputCells r="E12" val="0"/>
    </scenario>
  </scenario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F5F1E-E6BB-4BF7-A594-E878CA2ADDA9}">
  <dimension ref="A1:M66"/>
  <sheetViews>
    <sheetView zoomScale="41" workbookViewId="0">
      <selection activeCell="D84" sqref="D84"/>
    </sheetView>
  </sheetViews>
  <sheetFormatPr defaultRowHeight="14.25" x14ac:dyDescent="0.45"/>
  <sheetData>
    <row r="1" spans="1:13" ht="14.65" thickBot="1" x14ac:dyDescent="0.5">
      <c r="A1" s="1" t="s">
        <v>18</v>
      </c>
      <c r="M1">
        <f>SQRT(4.7*Sheet1!J4)</f>
        <v>68.556546004010443</v>
      </c>
    </row>
    <row r="2" spans="1:13" x14ac:dyDescent="0.45">
      <c r="A2" s="3" t="s">
        <v>15</v>
      </c>
      <c r="B2" s="4" t="s">
        <v>13</v>
      </c>
      <c r="C2" s="5" t="s">
        <v>14</v>
      </c>
      <c r="M2">
        <f>SQRT(4.7*Sheet1!J5)</f>
        <v>68.556546004010443</v>
      </c>
    </row>
    <row r="3" spans="1:13" x14ac:dyDescent="0.45">
      <c r="A3" s="6">
        <v>0</v>
      </c>
      <c r="B3" s="7">
        <f t="shared" ref="B3:B34" si="0">6*COS(A3)</f>
        <v>6</v>
      </c>
      <c r="C3" s="8">
        <f t="shared" ref="C3:C34" si="1">6*SIN(A3)</f>
        <v>0</v>
      </c>
      <c r="M3">
        <f>SQRT(4.7*Sheet1!J6)</f>
        <v>68.556546004010443</v>
      </c>
    </row>
    <row r="4" spans="1:13" x14ac:dyDescent="0.45">
      <c r="A4" s="6">
        <f>2*3.14/31</f>
        <v>0.20258064516129032</v>
      </c>
      <c r="B4" s="7">
        <f t="shared" si="0"/>
        <v>5.877303719254698</v>
      </c>
      <c r="C4" s="8">
        <f t="shared" si="1"/>
        <v>1.2071872231078726</v>
      </c>
      <c r="D4" s="7"/>
      <c r="M4">
        <f>SQRT(4.7*Sheet1!J7)</f>
        <v>68.556546004010443</v>
      </c>
    </row>
    <row r="5" spans="1:13" x14ac:dyDescent="0.45">
      <c r="A5" s="6">
        <f t="shared" ref="A5:A34" si="2">0.2025+A4</f>
        <v>0.40508064516129033</v>
      </c>
      <c r="B5" s="7">
        <f t="shared" si="0"/>
        <v>5.5144237108234266</v>
      </c>
      <c r="C5" s="8">
        <f t="shared" si="1"/>
        <v>2.3645572815029006</v>
      </c>
      <c r="D5" s="7"/>
      <c r="M5">
        <f>SQRT(4.7*Sheet1!J8)</f>
        <v>68.556546004010443</v>
      </c>
    </row>
    <row r="6" spans="1:13" x14ac:dyDescent="0.45">
      <c r="A6" s="6">
        <f t="shared" si="2"/>
        <v>0.6075806451612904</v>
      </c>
      <c r="B6" s="7">
        <f t="shared" si="0"/>
        <v>4.9261895240539069</v>
      </c>
      <c r="C6" s="8">
        <f t="shared" si="1"/>
        <v>3.4252965963696544</v>
      </c>
      <c r="D6" s="7"/>
      <c r="M6">
        <f>SQRT(4.7*Sheet1!J9)</f>
        <v>68.556546004010443</v>
      </c>
    </row>
    <row r="7" spans="1:13" x14ac:dyDescent="0.45">
      <c r="A7" s="6">
        <f t="shared" si="2"/>
        <v>0.81008064516129041</v>
      </c>
      <c r="B7" s="7">
        <f t="shared" si="0"/>
        <v>4.136640122722123</v>
      </c>
      <c r="C7" s="8">
        <f t="shared" si="1"/>
        <v>4.3460566603629891</v>
      </c>
      <c r="D7" s="7"/>
      <c r="M7">
        <f>SQRT(4.7*Sheet1!J10)</f>
        <v>68.556546004010443</v>
      </c>
    </row>
    <row r="8" spans="1:13" x14ac:dyDescent="0.45">
      <c r="A8" s="6">
        <f t="shared" si="2"/>
        <v>1.0125806451612904</v>
      </c>
      <c r="B8" s="7">
        <f t="shared" si="0"/>
        <v>3.1780414816470484</v>
      </c>
      <c r="C8" s="8">
        <f t="shared" si="1"/>
        <v>5.0892094023463637</v>
      </c>
      <c r="D8" s="7"/>
      <c r="M8">
        <f>SQRT(4.7*Sheet1!J11)</f>
        <v>68.556546004010443</v>
      </c>
    </row>
    <row r="9" spans="1:13" x14ac:dyDescent="0.45">
      <c r="A9" s="6">
        <f t="shared" si="2"/>
        <v>1.2150806451612906</v>
      </c>
      <c r="B9" s="7">
        <f t="shared" si="0"/>
        <v>2.0895679951886281</v>
      </c>
      <c r="C9" s="8">
        <f t="shared" si="1"/>
        <v>5.6243849080129085</v>
      </c>
      <c r="D9" s="7"/>
      <c r="M9">
        <f>SQRT(4.7*Sheet1!J12)</f>
        <v>68.556546004010443</v>
      </c>
    </row>
    <row r="10" spans="1:13" x14ac:dyDescent="0.45">
      <c r="A10" s="6">
        <f t="shared" si="2"/>
        <v>1.4175806451612907</v>
      </c>
      <c r="B10" s="7">
        <f t="shared" si="0"/>
        <v>0.91570156409423631</v>
      </c>
      <c r="C10" s="8">
        <f t="shared" si="1"/>
        <v>5.929712526380631</v>
      </c>
      <c r="D10" s="7"/>
      <c r="M10">
        <f>SQRT(4.7*Sheet1!J13)</f>
        <v>4.8476798574163293</v>
      </c>
    </row>
    <row r="11" spans="1:13" x14ac:dyDescent="0.45">
      <c r="A11" s="6">
        <f t="shared" si="2"/>
        <v>1.6200806451612908</v>
      </c>
      <c r="B11" s="7">
        <f t="shared" si="0"/>
        <v>-0.29558621588462353</v>
      </c>
      <c r="C11" s="8">
        <f t="shared" si="1"/>
        <v>5.9927146427123503</v>
      </c>
      <c r="D11" s="7"/>
      <c r="M11">
        <f>SQRT(4.7*Sheet1!J14)</f>
        <v>4.8476798574163293</v>
      </c>
    </row>
    <row r="12" spans="1:13" x14ac:dyDescent="0.45">
      <c r="A12" s="6">
        <f t="shared" si="2"/>
        <v>1.8225806451612909</v>
      </c>
      <c r="B12" s="7">
        <f t="shared" si="0"/>
        <v>-1.4947944763521246</v>
      </c>
      <c r="C12" s="8">
        <f t="shared" si="1"/>
        <v>5.8108165926543558</v>
      </c>
      <c r="D12" s="7"/>
      <c r="M12">
        <f>SQRT(4.7*Sheet1!J15)</f>
        <v>4.8476798574163293</v>
      </c>
    </row>
    <row r="13" spans="1:13" x14ac:dyDescent="0.45">
      <c r="A13" s="6">
        <f t="shared" si="2"/>
        <v>2.025080645161291</v>
      </c>
      <c r="B13" s="7">
        <f t="shared" si="0"/>
        <v>-2.6329159943660638</v>
      </c>
      <c r="C13" s="8">
        <f t="shared" si="1"/>
        <v>5.39145187928181</v>
      </c>
      <c r="D13" s="7"/>
      <c r="M13" t="e">
        <f>SQRT(4.7*Sheet1!J16)</f>
        <v>#NUM!</v>
      </c>
    </row>
    <row r="14" spans="1:13" x14ac:dyDescent="0.45">
      <c r="A14" s="6">
        <f t="shared" si="2"/>
        <v>2.2275806451612912</v>
      </c>
      <c r="B14" s="7">
        <f t="shared" si="0"/>
        <v>-3.6634399370650295</v>
      </c>
      <c r="C14" s="8">
        <f t="shared" si="1"/>
        <v>4.7517583932179228</v>
      </c>
      <c r="D14" s="7"/>
      <c r="M14" t="e">
        <f>SQRT(4.7*Sheet1!J17)</f>
        <v>#NUM!</v>
      </c>
    </row>
    <row r="15" spans="1:13" x14ac:dyDescent="0.45">
      <c r="A15" s="6">
        <f t="shared" si="2"/>
        <v>2.4300806451612913</v>
      </c>
      <c r="B15" s="7">
        <f t="shared" si="0"/>
        <v>-4.5442525880312932</v>
      </c>
      <c r="C15" s="8">
        <f t="shared" si="1"/>
        <v>3.9178780501913151</v>
      </c>
      <c r="D15" s="7"/>
      <c r="M15" t="e">
        <f>SQRT(4.7*Sheet1!J18)</f>
        <v>#NUM!</v>
      </c>
    </row>
    <row r="16" spans="1:13" x14ac:dyDescent="0.45">
      <c r="A16" s="6">
        <f t="shared" si="2"/>
        <v>2.6325806451612914</v>
      </c>
      <c r="B16" s="7">
        <f t="shared" si="0"/>
        <v>-5.2393583797064815</v>
      </c>
      <c r="C16" s="8">
        <f t="shared" si="1"/>
        <v>2.9238884672640086</v>
      </c>
      <c r="D16" s="7"/>
      <c r="M16">
        <f>SQRT(4.7*Sheet1!J19)</f>
        <v>68.556546004010443</v>
      </c>
    </row>
    <row r="17" spans="1:13" x14ac:dyDescent="0.45">
      <c r="A17" s="6">
        <f t="shared" si="2"/>
        <v>2.8350806451612915</v>
      </c>
      <c r="B17" s="7">
        <f t="shared" si="0"/>
        <v>-5.7203508996066095</v>
      </c>
      <c r="C17" s="8">
        <f t="shared" si="1"/>
        <v>1.8104103361862067</v>
      </c>
      <c r="D17" s="7"/>
      <c r="M17">
        <f>SQRT(4.7*Sheet1!J20)</f>
        <v>68.556546004010443</v>
      </c>
    </row>
    <row r="18" spans="1:13" x14ac:dyDescent="0.45">
      <c r="A18" s="6">
        <f t="shared" si="2"/>
        <v>3.0375806451612917</v>
      </c>
      <c r="B18" s="7">
        <f t="shared" si="0"/>
        <v>-5.9675737557326025</v>
      </c>
      <c r="C18" s="8">
        <f t="shared" si="1"/>
        <v>0.62294740539750326</v>
      </c>
      <c r="D18" s="7"/>
      <c r="M18">
        <f>SQRT(4.7*Sheet1!J21)</f>
        <v>68.556546004010443</v>
      </c>
    </row>
    <row r="19" spans="1:13" x14ac:dyDescent="0.45">
      <c r="A19" s="6">
        <f t="shared" si="2"/>
        <v>3.2400806451612918</v>
      </c>
      <c r="B19" s="7">
        <f t="shared" si="0"/>
        <v>-5.9709238608843673</v>
      </c>
      <c r="C19" s="8">
        <f t="shared" si="1"/>
        <v>-0.58997309050643787</v>
      </c>
      <c r="D19" s="7"/>
      <c r="M19">
        <f>SQRT(4.7*Sheet1!J22)</f>
        <v>68.556546004010443</v>
      </c>
    </row>
    <row r="20" spans="1:13" x14ac:dyDescent="0.45">
      <c r="A20" s="6">
        <f t="shared" si="2"/>
        <v>3.4425806451612919</v>
      </c>
      <c r="B20" s="7">
        <f t="shared" si="0"/>
        <v>-5.7302643086083185</v>
      </c>
      <c r="C20" s="8">
        <f t="shared" si="1"/>
        <v>-1.7787835600459188</v>
      </c>
      <c r="D20" s="7"/>
      <c r="M20">
        <f>SQRT(4.7*Sheet1!J23)</f>
        <v>68.556546004010443</v>
      </c>
    </row>
    <row r="21" spans="1:13" x14ac:dyDescent="0.45">
      <c r="A21" s="6">
        <f t="shared" si="2"/>
        <v>3.645080645161292</v>
      </c>
      <c r="B21" s="7">
        <f t="shared" si="0"/>
        <v>-5.255429968059679</v>
      </c>
      <c r="C21" s="8">
        <f t="shared" si="1"/>
        <v>-2.8949016996817418</v>
      </c>
      <c r="D21" s="7"/>
      <c r="M21">
        <f>SQRT(4.7*Sheet1!J24)</f>
        <v>68.556546004010443</v>
      </c>
    </row>
    <row r="22" spans="1:13" x14ac:dyDescent="0.45">
      <c r="A22" s="6">
        <f t="shared" si="2"/>
        <v>3.8475806451612922</v>
      </c>
      <c r="B22" s="7">
        <f t="shared" si="0"/>
        <v>-4.5658255691381679</v>
      </c>
      <c r="C22" s="8">
        <f t="shared" si="1"/>
        <v>-3.8927158735520528</v>
      </c>
      <c r="D22" s="7"/>
      <c r="M22">
        <f>SQRT(4.7*Sheet1!J25)</f>
        <v>68.556546004010443</v>
      </c>
    </row>
    <row r="23" spans="1:13" x14ac:dyDescent="0.45">
      <c r="A23" s="6">
        <f t="shared" si="2"/>
        <v>4.0500806451612918</v>
      </c>
      <c r="B23" s="7">
        <f t="shared" si="0"/>
        <v>-3.6896327026766382</v>
      </c>
      <c r="C23" s="8">
        <f t="shared" si="1"/>
        <v>-4.7314490929670887</v>
      </c>
      <c r="D23" s="7"/>
      <c r="M23">
        <f>SQRT(4.7*Sheet1!J26)</f>
        <v>4.8476798574163293</v>
      </c>
    </row>
    <row r="24" spans="1:13" x14ac:dyDescent="0.45">
      <c r="A24" s="6">
        <f t="shared" si="2"/>
        <v>4.2525806451612915</v>
      </c>
      <c r="B24" s="7">
        <f t="shared" si="0"/>
        <v>-2.6626581426630418</v>
      </c>
      <c r="C24" s="8">
        <f t="shared" si="1"/>
        <v>-5.3768254216879869</v>
      </c>
      <c r="D24" s="7"/>
      <c r="M24">
        <f>SQRT(4.7*Sheet1!J27)</f>
        <v>68.556546004010443</v>
      </c>
    </row>
    <row r="25" spans="1:13" x14ac:dyDescent="0.45">
      <c r="A25" s="6">
        <f t="shared" si="2"/>
        <v>4.4550806451612912</v>
      </c>
      <c r="B25" s="7">
        <f t="shared" si="0"/>
        <v>-1.5268705553229922</v>
      </c>
      <c r="C25" s="8">
        <f t="shared" si="1"/>
        <v>-5.8024707071460222</v>
      </c>
      <c r="D25" s="7"/>
      <c r="M25">
        <f>SQRT(4.7*Sheet1!J28)</f>
        <v>68.556546004010443</v>
      </c>
    </row>
    <row r="26" spans="1:13" x14ac:dyDescent="0.45">
      <c r="A26" s="6">
        <f t="shared" si="2"/>
        <v>4.6575806451612909</v>
      </c>
      <c r="B26" s="7">
        <f t="shared" si="0"/>
        <v>-0.32868539437097588</v>
      </c>
      <c r="C26" s="8">
        <f t="shared" si="1"/>
        <v>-5.9909903948785628</v>
      </c>
      <c r="D26" s="7"/>
      <c r="M26">
        <f>SQRT(4.7*Sheet1!J29)</f>
        <v>4.8476798574163293</v>
      </c>
    </row>
    <row r="27" spans="1:13" x14ac:dyDescent="0.45">
      <c r="A27" s="6">
        <f t="shared" si="2"/>
        <v>4.8600806451612906</v>
      </c>
      <c r="B27" s="7">
        <f t="shared" si="0"/>
        <v>0.88293192755823768</v>
      </c>
      <c r="C27" s="8">
        <f t="shared" si="1"/>
        <v>-5.9346803798771077</v>
      </c>
      <c r="D27" s="7"/>
      <c r="M27">
        <f>SQRT(4.7*Sheet1!J30)</f>
        <v>68.556546004010443</v>
      </c>
    </row>
    <row r="28" spans="1:13" x14ac:dyDescent="0.45">
      <c r="A28" s="6">
        <f t="shared" si="2"/>
        <v>5.0625806451612902</v>
      </c>
      <c r="B28" s="7">
        <f t="shared" si="0"/>
        <v>2.0584670749035583</v>
      </c>
      <c r="C28" s="8">
        <f t="shared" si="1"/>
        <v>-5.6358418449720524</v>
      </c>
      <c r="D28" s="7"/>
      <c r="M28">
        <f>SQRT(4.7*Sheet1!J31)</f>
        <v>68.556546004010443</v>
      </c>
    </row>
    <row r="29" spans="1:13" x14ac:dyDescent="0.45">
      <c r="A29" s="6">
        <f t="shared" si="2"/>
        <v>5.2650806451612899</v>
      </c>
      <c r="B29" s="7">
        <f t="shared" si="0"/>
        <v>3.1498802576289417</v>
      </c>
      <c r="C29" s="8">
        <f t="shared" si="1"/>
        <v>-5.1066872199694622</v>
      </c>
      <c r="D29" s="7"/>
      <c r="M29">
        <f>SQRT(4.7*Sheet1!J32)</f>
        <v>68.556546004010443</v>
      </c>
    </row>
    <row r="30" spans="1:13" x14ac:dyDescent="0.45">
      <c r="A30" s="6">
        <f t="shared" si="2"/>
        <v>5.4675806451612896</v>
      </c>
      <c r="B30" s="7">
        <f t="shared" si="0"/>
        <v>4.1125694404323383</v>
      </c>
      <c r="C30" s="8">
        <f t="shared" si="1"/>
        <v>-4.3688411046434323</v>
      </c>
      <c r="D30" s="7"/>
      <c r="M30">
        <f>SQRT(4.7*Sheet1!J33)</f>
        <v>68.556546004010443</v>
      </c>
    </row>
    <row r="31" spans="1:13" x14ac:dyDescent="0.45">
      <c r="A31" s="6">
        <f t="shared" si="2"/>
        <v>5.6700806451612893</v>
      </c>
      <c r="B31" s="7">
        <f t="shared" si="0"/>
        <v>4.9071930635855807</v>
      </c>
      <c r="C31" s="8">
        <f t="shared" si="1"/>
        <v>-3.4524565510224114</v>
      </c>
      <c r="D31" s="7"/>
      <c r="M31">
        <f>SQRT(4.7*Sheet1!J34)</f>
        <v>68.556546004010443</v>
      </c>
    </row>
    <row r="32" spans="1:13" x14ac:dyDescent="0.45">
      <c r="A32" s="6">
        <f t="shared" si="2"/>
        <v>5.872580645161289</v>
      </c>
      <c r="B32" s="7">
        <f t="shared" si="0"/>
        <v>5.5012777875205856</v>
      </c>
      <c r="C32" s="8">
        <f t="shared" si="1"/>
        <v>-2.3949828192562497</v>
      </c>
      <c r="D32" s="7"/>
      <c r="M32">
        <f>SQRT(4.7*Sheet1!J35)</f>
        <v>68.556546004010443</v>
      </c>
    </row>
    <row r="33" spans="1:13" ht="14.65" thickBot="1" x14ac:dyDescent="0.5">
      <c r="A33" s="6">
        <f t="shared" si="2"/>
        <v>6.0750806451612887</v>
      </c>
      <c r="B33" s="7">
        <f t="shared" si="0"/>
        <v>5.8705455585645989</v>
      </c>
      <c r="C33" s="8">
        <f t="shared" si="1"/>
        <v>-1.2396349643413023</v>
      </c>
      <c r="D33" s="7"/>
    </row>
    <row r="34" spans="1:13" x14ac:dyDescent="0.45">
      <c r="A34" s="6">
        <f t="shared" si="2"/>
        <v>6.2775806451612883</v>
      </c>
      <c r="B34" s="7">
        <f t="shared" si="0"/>
        <v>5.9999057635376634</v>
      </c>
      <c r="C34" s="8">
        <f t="shared" si="1"/>
        <v>-3.362779605509747E-2</v>
      </c>
      <c r="D34" s="7"/>
      <c r="M34" s="5" t="s">
        <v>12</v>
      </c>
    </row>
    <row r="35" spans="1:13" ht="14.65" thickBot="1" x14ac:dyDescent="0.5">
      <c r="A35" s="9"/>
      <c r="B35" s="10"/>
      <c r="C35" s="11"/>
      <c r="D35" s="7"/>
      <c r="M35" s="8">
        <f>-Sheet1!E4</f>
        <v>-5.3623109464000001</v>
      </c>
    </row>
    <row r="36" spans="1:13" x14ac:dyDescent="0.45">
      <c r="M36" s="8">
        <f>-Sheet1!E5</f>
        <v>-0.8069689216</v>
      </c>
    </row>
    <row r="37" spans="1:13" x14ac:dyDescent="0.45">
      <c r="M37" s="8">
        <f>-Sheet1!E6</f>
        <v>-0.57342036799999996</v>
      </c>
    </row>
    <row r="38" spans="1:13" x14ac:dyDescent="0.45">
      <c r="M38" s="8">
        <f>-Sheet1!E7</f>
        <v>-0.46223159330000002</v>
      </c>
    </row>
    <row r="39" spans="1:13" x14ac:dyDescent="0.45">
      <c r="M39" s="8">
        <f>-Sheet1!E8</f>
        <v>-0.39815256199999999</v>
      </c>
    </row>
    <row r="40" spans="1:13" x14ac:dyDescent="0.45">
      <c r="M40" s="8">
        <f>-Sheet1!E9</f>
        <v>-0.35766460509999998</v>
      </c>
    </row>
    <row r="41" spans="1:13" x14ac:dyDescent="0.45">
      <c r="M41" s="8">
        <f>-Sheet1!E10</f>
        <v>4.1696669685999996</v>
      </c>
    </row>
    <row r="42" spans="1:13" x14ac:dyDescent="0.45">
      <c r="M42" s="8">
        <f>-Sheet1!E11</f>
        <v>5.5973800453999996</v>
      </c>
    </row>
    <row r="43" spans="1:13" x14ac:dyDescent="0.45">
      <c r="M43" s="8">
        <f>-Sheet1!E12</f>
        <v>5.0382983034000004</v>
      </c>
    </row>
    <row r="44" spans="1:13" x14ac:dyDescent="0.45">
      <c r="M44" s="8">
        <f>-Sheet1!E13</f>
        <v>2.8151485078</v>
      </c>
    </row>
    <row r="45" spans="1:13" x14ac:dyDescent="0.45">
      <c r="M45" s="8">
        <f>-Sheet1!E14</f>
        <v>2.5461753521000001</v>
      </c>
    </row>
    <row r="46" spans="1:13" x14ac:dyDescent="0.45">
      <c r="M46" s="8">
        <f>-Sheet1!E15</f>
        <v>1.935919452</v>
      </c>
    </row>
    <row r="47" spans="1:13" x14ac:dyDescent="0.45">
      <c r="M47" s="8">
        <f>-Sheet1!E16</f>
        <v>2.4408288235</v>
      </c>
    </row>
    <row r="48" spans="1:13" x14ac:dyDescent="0.45">
      <c r="M48" s="8">
        <f>-Sheet1!E17</f>
        <v>2.3734508169000001</v>
      </c>
    </row>
    <row r="49" spans="13:13" x14ac:dyDescent="0.45">
      <c r="M49" s="8">
        <f>-Sheet1!E18</f>
        <v>-0.6765902895</v>
      </c>
    </row>
    <row r="50" spans="13:13" x14ac:dyDescent="0.45">
      <c r="M50" s="8">
        <f>-Sheet1!E19</f>
        <v>-0.51505758369999999</v>
      </c>
    </row>
    <row r="51" spans="13:13" x14ac:dyDescent="0.45">
      <c r="M51" s="8">
        <f>-Sheet1!E20</f>
        <v>-0.42955387080000001</v>
      </c>
    </row>
    <row r="52" spans="13:13" x14ac:dyDescent="0.45">
      <c r="M52" s="8">
        <f>-Sheet1!E21</f>
        <v>-0.37783786180000001</v>
      </c>
    </row>
    <row r="53" spans="13:13" x14ac:dyDescent="0.45">
      <c r="M53" s="8">
        <f>-Sheet1!E22</f>
        <v>-0.3442710061</v>
      </c>
    </row>
    <row r="54" spans="13:13" x14ac:dyDescent="0.45">
      <c r="M54" s="8">
        <f>-Sheet1!E23</f>
        <v>4.1748954212999996</v>
      </c>
    </row>
    <row r="55" spans="13:13" x14ac:dyDescent="0.45">
      <c r="M55" s="8">
        <f>-Sheet1!E24</f>
        <v>5.4716389314000002</v>
      </c>
    </row>
    <row r="56" spans="13:13" x14ac:dyDescent="0.45">
      <c r="M56" s="8">
        <f>-Sheet1!E25</f>
        <v>5.2096948043999998</v>
      </c>
    </row>
    <row r="57" spans="13:13" x14ac:dyDescent="0.45">
      <c r="M57" s="8">
        <f>-Sheet1!E26</f>
        <v>-0.6633053941</v>
      </c>
    </row>
    <row r="58" spans="13:13" x14ac:dyDescent="0.45">
      <c r="M58" s="8">
        <f>-Sheet1!E27</f>
        <v>2.1108663315</v>
      </c>
    </row>
    <row r="59" spans="13:13" x14ac:dyDescent="0.45">
      <c r="M59" s="8">
        <f>-Sheet1!E28</f>
        <v>4.9096579253000003</v>
      </c>
    </row>
    <row r="60" spans="13:13" x14ac:dyDescent="0.45">
      <c r="M60" s="8">
        <f>-Sheet1!E29</f>
        <v>-0.65509783210000005</v>
      </c>
    </row>
    <row r="61" spans="13:13" x14ac:dyDescent="0.45">
      <c r="M61" s="8">
        <f>-Sheet1!E30</f>
        <v>-0.50455607179999995</v>
      </c>
    </row>
    <row r="62" spans="13:13" x14ac:dyDescent="0.45">
      <c r="M62" s="8">
        <f>-Sheet1!E31</f>
        <v>-0.42345140040000001</v>
      </c>
    </row>
    <row r="63" spans="13:13" x14ac:dyDescent="0.45">
      <c r="M63" s="8">
        <f>-Sheet1!E32</f>
        <v>-0.37396794220000001</v>
      </c>
    </row>
    <row r="64" spans="13:13" x14ac:dyDescent="0.45">
      <c r="M64" s="8">
        <f>-Sheet1!E33</f>
        <v>-0.34168957230000002</v>
      </c>
    </row>
    <row r="65" spans="13:13" x14ac:dyDescent="0.45">
      <c r="M65" s="8">
        <f>-Sheet1!E34</f>
        <v>-0.3197708299</v>
      </c>
    </row>
    <row r="66" spans="13:13" ht="14.65" thickBot="1" x14ac:dyDescent="0.5">
      <c r="M66" s="11">
        <f>-Sheet1!E35</f>
        <v>-0.30449959240000002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plots</vt:lpstr>
      <vt:lpstr>g</vt:lpstr>
      <vt:lpstr>mass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mack raymond</dc:creator>
  <cp:lastModifiedBy>mack raymond</cp:lastModifiedBy>
  <dcterms:created xsi:type="dcterms:W3CDTF">2019-11-04T20:37:25Z</dcterms:created>
  <dcterms:modified xsi:type="dcterms:W3CDTF">2019-11-27T05:23:41Z</dcterms:modified>
</cp:coreProperties>
</file>