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96c8a2d16efbabc/MBC638/Week 12 - Time Series/"/>
    </mc:Choice>
  </mc:AlternateContent>
  <xr:revisionPtr revIDLastSave="62" documentId="2E9762467D31E550993FE2224B8FED5DB1C8772F" xr6:coauthVersionLast="24" xr6:coauthVersionMax="24" xr10:uidLastSave="{77188957-D4B7-4EF7-BB57-A65272ECAD36}"/>
  <bookViews>
    <workbookView xWindow="0" yWindow="0" windowWidth="19200" windowHeight="7785" activeTab="1" xr2:uid="{00000000-000D-0000-FFFF-FFFF00000000}"/>
  </bookViews>
  <sheets>
    <sheet name="Question 1 - Exponential" sheetId="2" r:id="rId1"/>
    <sheet name="Question 2 - cubic trend" sheetId="16" r:id="rId2"/>
    <sheet name="_PalUtilTempWorksheet" sheetId="4" state="hidden" r:id="rId3"/>
    <sheet name="Regression" sheetId="14" r:id="rId4"/>
    <sheet name="_STDS_DG46D8884" sheetId="17" state="hidden" r:id="rId5"/>
    <sheet name="_STDS_DG1ADFF119" sheetId="18" state="hidden" r:id="rId6"/>
    <sheet name="Regression (2)" sheetId="19" r:id="rId7"/>
  </sheets>
  <definedNames>
    <definedName name="PalisadeReportWorksheetCreatedBy" localSheetId="3" hidden="1">"StatTools"</definedName>
    <definedName name="PalisadeReportWorksheetCreatedBy" localSheetId="6" hidden="1">"StatTools"</definedName>
    <definedName name="ST_Forecastlnsales">'Question 1 - Exponential'!$E$2:$E$45</definedName>
    <definedName name="ST_ForecastSales">'Question 1 - Exponential'!$F$2:$F$45</definedName>
    <definedName name="ST_lnSales">'Question 1 - Exponential'!$C$2:$C$45</definedName>
    <definedName name="ST_Quarter">'Question 1 - Exponential'!$A$2:$A$45</definedName>
    <definedName name="ST_Quarter_1">'Question 2 - cubic trend'!$A$2:$A$61</definedName>
    <definedName name="ST_Sales">'Question 1 - Exponential'!$B$2:$B$45</definedName>
    <definedName name="ST_Sales_2">'Question 2 - cubic trend'!$B$2:$B$61</definedName>
    <definedName name="ST_trend">'Question 1 - Exponential'!$D$2:$D$45</definedName>
    <definedName name="ST_trend_3">'Question 2 - cubic trend'!$C$2:$C$61</definedName>
    <definedName name="ST_trend2">'Question 2 - cubic trend'!$D$2:$D$45</definedName>
    <definedName name="ST_trend2_4">'Question 2 - cubic trend'!$D$2:$D$61</definedName>
    <definedName name="ST_trend3">'Question 2 - cubic trend'!$E$2:$E$45</definedName>
    <definedName name="ST_trend3_5">'Question 2 - cubic trend'!$E$2:$E$61</definedName>
    <definedName name="StatToolsHeader" localSheetId="3">Regression!$1:$6</definedName>
    <definedName name="StatToolsHeader" localSheetId="6">'Regression (2)'!$1:$6</definedName>
    <definedName name="STWBD_StatToolsRegression_blockList" hidden="1">"-1"</definedName>
    <definedName name="STWBD_StatToolsRegression_CheckMulticollinearity" hidden="1">"FALSE"</definedName>
    <definedName name="STWBD_StatToolsRegression_ConfidenceLevel" hidden="1">" .95"</definedName>
    <definedName name="STWBD_StatToolsRegression_DisplayCorrelationMatrix" hidden="1">"FALSE"</definedName>
    <definedName name="STWBD_StatToolsRegression_DisplayRegressionEquation" hidden="1">"FALSE"</definedName>
    <definedName name="STWBD_StatToolsRegression_FixVariables" hidden="1">"FALSE"</definedName>
    <definedName name="STWBD_StatToolsRegression_fixVarList" hidden="1">"-1"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HistogramOfResiduals" hidden="1">"FALSE"</definedName>
    <definedName name="STWBD_StatToolsRegression_GraphResidualVsFittedValue" hidden="1">"FALSE"</definedName>
    <definedName name="STWBD_StatToolsRegression_GraphResidualVsOrderIndex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dentifyOutliersInDataSet" hidden="1">"FALSE"</definedName>
    <definedName name="STWBD_StatToolsRegression_IdentifyOutliersInGraphs" hidden="1">"FALSE"</definedName>
    <definedName name="STWBD_StatToolsRegression_IncludeDerivedVariables" hidden="1">"FALSE"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2"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StandardizeNumericVariables" hidden="1">"FALSE"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"U_x0001_VGC42881843DB5D0_x0001_"</definedName>
    <definedName name="STWBD_StatToolsRegression_VariableListIndependent" hidden="1">3</definedName>
    <definedName name="STWBD_StatToolsRegression_VariableListIndependent_1" hidden="1">"U_x0001_VGF1896E44130F38_x0001_"</definedName>
    <definedName name="STWBD_StatToolsRegression_VariableListIndependent_2" hidden="1">"U_x0001_VG37B795DD28AF6A08_x0001_"</definedName>
    <definedName name="STWBD_StatToolsRegression_VariableListIndependent_3" hidden="1">"U_x0001_VGF5EA98F6D36642_x0001_"</definedName>
    <definedName name="STWBD_StatToolsRegression_VarSelectorDefaultDataSet" hidden="1">"DG1ADFF119"</definedName>
  </definedNames>
  <calcPr calcId="171027"/>
</workbook>
</file>

<file path=xl/calcChain.xml><?xml version="1.0" encoding="utf-8"?>
<calcChain xmlns="http://schemas.openxmlformats.org/spreadsheetml/2006/main">
  <c r="D64" i="16" l="1"/>
  <c r="E64" i="16"/>
  <c r="F64" i="16"/>
  <c r="D63" i="16"/>
  <c r="F63" i="16" s="1"/>
  <c r="E63" i="16"/>
  <c r="D62" i="16"/>
  <c r="E62" i="16"/>
  <c r="F62" i="16"/>
  <c r="F57" i="16"/>
  <c r="F58" i="16"/>
  <c r="F59" i="16"/>
  <c r="F60" i="16"/>
  <c r="F61" i="16"/>
  <c r="F49" i="16"/>
  <c r="F50" i="16"/>
  <c r="F51" i="16"/>
  <c r="F52" i="16"/>
  <c r="F53" i="16"/>
  <c r="F54" i="16"/>
  <c r="F55" i="16"/>
  <c r="F56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2" i="16"/>
  <c r="B9" i="18"/>
  <c r="B9" i="17"/>
  <c r="B28" i="17"/>
  <c r="B25" i="17"/>
  <c r="B22" i="17"/>
  <c r="B19" i="17"/>
  <c r="B16" i="17"/>
  <c r="B13" i="17"/>
  <c r="B7" i="17"/>
  <c r="B3" i="17"/>
  <c r="B25" i="18"/>
  <c r="B22" i="18"/>
  <c r="B19" i="18"/>
  <c r="B16" i="18"/>
  <c r="B13" i="18"/>
  <c r="B7" i="18"/>
  <c r="B3" i="18"/>
  <c r="B9" i="4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2" i="16"/>
  <c r="F6" i="2"/>
  <c r="F10" i="2"/>
  <c r="F14" i="2"/>
  <c r="F18" i="2"/>
  <c r="F22" i="2"/>
  <c r="F26" i="2"/>
  <c r="F30" i="2"/>
  <c r="F34" i="2"/>
  <c r="F38" i="2"/>
  <c r="F42" i="2"/>
  <c r="F46" i="2"/>
  <c r="E48" i="2"/>
  <c r="F48" i="2" s="1"/>
  <c r="E47" i="2"/>
  <c r="F47" i="2" s="1"/>
  <c r="E46" i="2"/>
  <c r="E3" i="2"/>
  <c r="F3" i="2" s="1"/>
  <c r="E4" i="2"/>
  <c r="F4" i="2" s="1"/>
  <c r="E5" i="2"/>
  <c r="F5" i="2" s="1"/>
  <c r="E6" i="2"/>
  <c r="E7" i="2"/>
  <c r="F7" i="2" s="1"/>
  <c r="E8" i="2"/>
  <c r="F8" i="2" s="1"/>
  <c r="E9" i="2"/>
  <c r="F9" i="2" s="1"/>
  <c r="E10" i="2"/>
  <c r="E11" i="2"/>
  <c r="F11" i="2" s="1"/>
  <c r="E12" i="2"/>
  <c r="F12" i="2" s="1"/>
  <c r="E13" i="2"/>
  <c r="F13" i="2" s="1"/>
  <c r="E14" i="2"/>
  <c r="E15" i="2"/>
  <c r="F15" i="2" s="1"/>
  <c r="E16" i="2"/>
  <c r="F16" i="2" s="1"/>
  <c r="E17" i="2"/>
  <c r="F17" i="2" s="1"/>
  <c r="E18" i="2"/>
  <c r="E19" i="2"/>
  <c r="F19" i="2" s="1"/>
  <c r="E20" i="2"/>
  <c r="F20" i="2" s="1"/>
  <c r="E21" i="2"/>
  <c r="F21" i="2" s="1"/>
  <c r="E22" i="2"/>
  <c r="E23" i="2"/>
  <c r="F23" i="2" s="1"/>
  <c r="E24" i="2"/>
  <c r="F24" i="2" s="1"/>
  <c r="E25" i="2"/>
  <c r="E26" i="2"/>
  <c r="E27" i="2"/>
  <c r="F27" i="2" s="1"/>
  <c r="E28" i="2"/>
  <c r="F28" i="2" s="1"/>
  <c r="E29" i="2"/>
  <c r="F29" i="2" s="1"/>
  <c r="E30" i="2"/>
  <c r="E31" i="2"/>
  <c r="F31" i="2" s="1"/>
  <c r="E32" i="2"/>
  <c r="F32" i="2" s="1"/>
  <c r="E33" i="2"/>
  <c r="F33" i="2" s="1"/>
  <c r="E34" i="2"/>
  <c r="E35" i="2"/>
  <c r="F35" i="2" s="1"/>
  <c r="E36" i="2"/>
  <c r="F36" i="2" s="1"/>
  <c r="E37" i="2"/>
  <c r="F37" i="2" s="1"/>
  <c r="E38" i="2"/>
  <c r="E39" i="2"/>
  <c r="F39" i="2" s="1"/>
  <c r="E40" i="2"/>
  <c r="F40" i="2" s="1"/>
  <c r="E41" i="2"/>
  <c r="F41" i="2" s="1"/>
  <c r="E42" i="2"/>
  <c r="E43" i="2"/>
  <c r="F43" i="2" s="1"/>
  <c r="E44" i="2"/>
  <c r="F44" i="2" s="1"/>
  <c r="E45" i="2"/>
  <c r="F45" i="2" s="1"/>
  <c r="E2" i="2"/>
  <c r="F2" i="2" s="1"/>
  <c r="F25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albright</author>
    <author>pan chen</author>
  </authors>
  <commentList>
    <comment ref="B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 millions of dollars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1" authorId="1" shapeId="0" xr:uid="{2077905F-3839-4396-A403-3B9D630FE186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Q1" authorId="1" shapeId="0" xr:uid="{CBDF1368-0814-4366-8B63-ECF0DA195157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R1" authorId="1" shapeId="0" xr:uid="{90A48ABD-D2E6-4C47-A3A7-0B0C9DD7EC05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M17" authorId="1" shapeId="0" xr:uid="{C64D383D-7FF6-44D0-BAD4-629EFC37162A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Q17" authorId="1" shapeId="0" xr:uid="{C40E6DF9-816C-416E-9CED-AAD5E35C43A5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R17" authorId="1" shapeId="0" xr:uid="{44A4196E-A33A-4E52-8F56-BAB0747433DE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albright</author>
    <author>pan chen</author>
  </authors>
  <commentList>
    <comment ref="B1" authorId="0" shapeId="0" xr:uid="{529B2F48-B65D-4498-83DA-70EC960DA2B8}">
      <text>
        <r>
          <rPr>
            <b/>
            <sz val="8"/>
            <color indexed="81"/>
            <rFont val="Tahoma"/>
            <family val="2"/>
          </rPr>
          <t>In millions of dollars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1" shapeId="0" xr:uid="{01738205-12B4-4835-B351-656B19C2D5B2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N1" authorId="1" shapeId="0" xr:uid="{B122B782-97C7-444C-95E7-4D69AA457E79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O1" authorId="1" shapeId="0" xr:uid="{BEB66638-5508-4C89-A307-4AB29AAEA0EE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 chen</author>
  </authors>
  <commentList>
    <comment ref="B8" authorId="0" shapeId="0" xr:uid="{2E045DAC-0C4C-48CD-B464-8A8F7E2C2B08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F8" authorId="0" shapeId="0" xr:uid="{D2E79168-1736-4FEA-9988-186C5E40162F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8" authorId="0" shapeId="0" xr:uid="{D65B8AC3-BFE5-49C1-B9BD-D24D585EECC7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 chen</author>
  </authors>
  <commentList>
    <comment ref="B8" authorId="0" shapeId="0" xr:uid="{FAB8A1D3-F71F-41D9-AFDD-D3C8D303B4EE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F8" authorId="0" shapeId="0" xr:uid="{5322DA0E-2573-4F10-8219-B88888AC8104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8" authorId="0" shapeId="0" xr:uid="{516CDD4E-50AD-4B17-B215-7332E862C769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sharedStrings.xml><?xml version="1.0" encoding="utf-8"?>
<sst xmlns="http://schemas.openxmlformats.org/spreadsheetml/2006/main" count="362" uniqueCount="178">
  <si>
    <t>Quarter</t>
  </si>
  <si>
    <t>Sales</t>
  </si>
  <si>
    <t>Q1-95</t>
  </si>
  <si>
    <t>Q2-95</t>
  </si>
  <si>
    <t>Q3-95</t>
  </si>
  <si>
    <t>Q4-95</t>
  </si>
  <si>
    <t>Q1-96</t>
  </si>
  <si>
    <t>Q2-96</t>
  </si>
  <si>
    <t>Q3-96</t>
  </si>
  <si>
    <t>Q4-96</t>
  </si>
  <si>
    <t>Q1-97</t>
  </si>
  <si>
    <t>Q2-97</t>
  </si>
  <si>
    <t>Q3-97</t>
  </si>
  <si>
    <t>Q4-97</t>
  </si>
  <si>
    <t>Q1-98</t>
  </si>
  <si>
    <t>Q2-98</t>
  </si>
  <si>
    <t>Q3-98</t>
  </si>
  <si>
    <t>Q4-98</t>
  </si>
  <si>
    <t>Q1-99</t>
  </si>
  <si>
    <t>Q2-99</t>
  </si>
  <si>
    <t>Q3-99</t>
  </si>
  <si>
    <t>Q4-99</t>
  </si>
  <si>
    <t>Q1-00</t>
  </si>
  <si>
    <t>Q2-00</t>
  </si>
  <si>
    <t>Q3-00</t>
  </si>
  <si>
    <t>Q4-00</t>
  </si>
  <si>
    <t>Q1-01</t>
  </si>
  <si>
    <t>Q2-01</t>
  </si>
  <si>
    <t>Q3-01</t>
  </si>
  <si>
    <t>Q4-01</t>
  </si>
  <si>
    <t>Q1-02</t>
  </si>
  <si>
    <t>Q2-02</t>
  </si>
  <si>
    <t>Q3-02</t>
  </si>
  <si>
    <t>Q4-02</t>
  </si>
  <si>
    <t>Q1-03</t>
  </si>
  <si>
    <t>Q2-03</t>
  </si>
  <si>
    <t>Q3-03</t>
  </si>
  <si>
    <t>Q4-03</t>
  </si>
  <si>
    <t>Q1-04</t>
  </si>
  <si>
    <t>Q2-04</t>
  </si>
  <si>
    <t>Q3-04</t>
  </si>
  <si>
    <t>Q4-04</t>
  </si>
  <si>
    <t>Q1-05</t>
  </si>
  <si>
    <t>Q2-05</t>
  </si>
  <si>
    <t>Q3-05</t>
  </si>
  <si>
    <t>Q4-05</t>
  </si>
  <si>
    <t>trend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</si>
  <si>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</si>
  <si>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</si>
  <si>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</si>
  <si>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</si>
  <si>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</si>
  <si>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</si>
  <si>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</si>
  <si>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</si>
  <si>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</si>
  <si>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</si>
  <si>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</si>
  <si>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</si>
  <si>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DG46D8884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</si>
  <si>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</si>
  <si>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</si>
  <si>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</si>
  <si>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</si>
  <si>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</si>
  <si>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</si>
  <si>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</si>
  <si>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</si>
  <si>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</si>
  <si>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</si>
  <si>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var1</t>
  </si>
  <si>
    <t>ST_Quarter</t>
  </si>
  <si>
    <t>1 : Ranges</t>
  </si>
  <si>
    <t>1 : MultiRefs</t>
  </si>
  <si>
    <t>2 : Info</t>
  </si>
  <si>
    <t>var2</t>
  </si>
  <si>
    <t>ST_Sales</t>
  </si>
  <si>
    <t>2 : Ranges</t>
  </si>
  <si>
    <t>2 : MultiRefs</t>
  </si>
  <si>
    <t>3 : Info</t>
  </si>
  <si>
    <t>var3</t>
  </si>
  <si>
    <t>ST_trend</t>
  </si>
  <si>
    <t>3 : Ranges</t>
  </si>
  <si>
    <t>3 : MultiRefs</t>
  </si>
  <si>
    <t>4 : Info</t>
  </si>
  <si>
    <t>4 : Ranges</t>
  </si>
  <si>
    <t>4 : MultiRefs</t>
  </si>
  <si>
    <t>StatTools Report</t>
  </si>
  <si>
    <t>Analysis:</t>
  </si>
  <si>
    <t>Regression</t>
  </si>
  <si>
    <t>Performed By:</t>
  </si>
  <si>
    <t>pan chen</t>
  </si>
  <si>
    <t>Date:</t>
  </si>
  <si>
    <t>Updating:</t>
  </si>
  <si>
    <t>Static</t>
  </si>
  <si>
    <t>Variable:</t>
  </si>
  <si>
    <t>Summary</t>
  </si>
  <si>
    <t>Multiple_x000D_
R</t>
  </si>
  <si>
    <t>R-Square</t>
  </si>
  <si>
    <t>Adjusted_x000D_
R-square</t>
  </si>
  <si>
    <t>Std. Err. of_x000D_
Estimate</t>
  </si>
  <si>
    <t>Rows_x000D_
Ignored</t>
  </si>
  <si>
    <t>Outliers</t>
  </si>
  <si>
    <t>ANOVA Table</t>
  </si>
  <si>
    <t>Degrees of_x000D_
Freedom</t>
  </si>
  <si>
    <t>Sum of_x000D_
Squares</t>
  </si>
  <si>
    <t>Mean of_x000D_
Squares</t>
  </si>
  <si>
    <t>F</t>
  </si>
  <si>
    <t>p-Value</t>
  </si>
  <si>
    <t>Explained</t>
  </si>
  <si>
    <t>Unexplained</t>
  </si>
  <si>
    <t>Regression Table</t>
  </si>
  <si>
    <t>Coefficient</t>
  </si>
  <si>
    <t>Standard_x000D_
Error</t>
  </si>
  <si>
    <t>t-Value</t>
  </si>
  <si>
    <t>Confidence Interval 95%</t>
  </si>
  <si>
    <t>Lower</t>
  </si>
  <si>
    <t>Upper</t>
  </si>
  <si>
    <t>Constant</t>
  </si>
  <si>
    <t>Sunday, December 10, 2017</t>
  </si>
  <si>
    <t>ln(Sales)</t>
  </si>
  <si>
    <t>ST_lnSales</t>
  </si>
  <si>
    <t>Multiple Regression for ln(Sales)</t>
  </si>
  <si>
    <t>q1-06</t>
  </si>
  <si>
    <t>q2-06</t>
  </si>
  <si>
    <t>q3-06</t>
  </si>
  <si>
    <t>Forecast(ln(sales))</t>
  </si>
  <si>
    <t>Forecast Sales</t>
  </si>
  <si>
    <t>trend^2</t>
  </si>
  <si>
    <t>trend^3</t>
  </si>
  <si>
    <t>VG245114D0200802F2</t>
  </si>
  <si>
    <t>VG311E9A521E8F2A44</t>
  </si>
  <si>
    <t>VG29598E97156F8FD2</t>
  </si>
  <si>
    <t>VGC7A1A0B1A55A0EA</t>
  </si>
  <si>
    <t>var4</t>
  </si>
  <si>
    <t>5 : Info</t>
  </si>
  <si>
    <t>VG2A31FA8126D4150D</t>
  </si>
  <si>
    <t>var5</t>
  </si>
  <si>
    <t>ST_Forecastlnsales</t>
  </si>
  <si>
    <t>5 : Ranges</t>
  </si>
  <si>
    <t>5 : MultiRefs</t>
  </si>
  <si>
    <t>6 : Info</t>
  </si>
  <si>
    <t>VG1C8A8EF82B8F4D08</t>
  </si>
  <si>
    <t>var6</t>
  </si>
  <si>
    <t>ST_ForecastSales</t>
  </si>
  <si>
    <t>6 : Ranges</t>
  </si>
  <si>
    <t>6 : MultiRefs</t>
  </si>
  <si>
    <t>Multiple Regression for Sales</t>
  </si>
  <si>
    <t>forecast</t>
  </si>
  <si>
    <t>Q1-06</t>
  </si>
  <si>
    <t>Q2-06</t>
  </si>
  <si>
    <t>Q3-06</t>
  </si>
  <si>
    <t>Q4-06</t>
  </si>
  <si>
    <t>Q1-07</t>
  </si>
  <si>
    <t>Q2-07</t>
  </si>
  <si>
    <t>Q3-07</t>
  </si>
  <si>
    <t>Q4-07</t>
  </si>
  <si>
    <t>Q1-08</t>
  </si>
  <si>
    <t>Q2-08</t>
  </si>
  <si>
    <t>Q3-08</t>
  </si>
  <si>
    <t>Q4-08</t>
  </si>
  <si>
    <t>Q1-09</t>
  </si>
  <si>
    <t>Q2-09</t>
  </si>
  <si>
    <t>Q3-09</t>
  </si>
  <si>
    <t>Q4-09</t>
  </si>
  <si>
    <t>Data Set #2</t>
  </si>
  <si>
    <t>DG1ADFF119</t>
  </si>
  <si>
    <t>VG15C2BFF2C8FE908</t>
  </si>
  <si>
    <t>ST_Quarter_1</t>
  </si>
  <si>
    <t>VGC42881843DB5D0</t>
  </si>
  <si>
    <t>ST_Sales_2</t>
  </si>
  <si>
    <t>VGF1896E44130F38</t>
  </si>
  <si>
    <t>ST_trend_3</t>
  </si>
  <si>
    <t>VG37B795DD28AF6A08</t>
  </si>
  <si>
    <t>ST_trend2_4</t>
  </si>
  <si>
    <t>VGF5EA98F6D36642</t>
  </si>
  <si>
    <t>ST_trend3_5</t>
  </si>
  <si>
    <t>Q3-2010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</si>
</sst>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&lt;0.0001]&quot;&lt; 0.0001&quot;;0.0000"/>
    <numFmt numFmtId="166" formatCode="0.0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rgb="FF000000"/>
      </top>
      <bottom style="double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rgb="FF000000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4" fillId="0" borderId="0" xfId="1" applyFont="1"/>
    <xf numFmtId="0" fontId="4" fillId="0" borderId="0" xfId="1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0" fontId="4" fillId="3" borderId="1" xfId="1" applyFont="1" applyFill="1" applyBorder="1" applyAlignment="1">
      <alignment horizontal="center"/>
    </xf>
    <xf numFmtId="2" fontId="4" fillId="3" borderId="2" xfId="1" applyNumberFormat="1" applyFont="1" applyFill="1" applyBorder="1" applyAlignment="1">
      <alignment horizontal="right"/>
    </xf>
    <xf numFmtId="0" fontId="4" fillId="3" borderId="2" xfId="1" applyFont="1" applyFill="1" applyBorder="1"/>
    <xf numFmtId="0" fontId="4" fillId="2" borderId="3" xfId="1" applyFont="1" applyFill="1" applyBorder="1" applyAlignment="1">
      <alignment horizontal="center"/>
    </xf>
    <xf numFmtId="2" fontId="4" fillId="2" borderId="4" xfId="1" applyNumberFormat="1" applyFont="1" applyFill="1" applyBorder="1"/>
    <xf numFmtId="0" fontId="4" fillId="2" borderId="4" xfId="1" applyFont="1" applyFill="1" applyBorder="1"/>
    <xf numFmtId="0" fontId="4" fillId="2" borderId="5" xfId="1" applyFont="1" applyFill="1" applyBorder="1" applyAlignment="1">
      <alignment horizontal="center"/>
    </xf>
    <xf numFmtId="2" fontId="4" fillId="2" borderId="6" xfId="1" applyNumberFormat="1" applyFont="1" applyFill="1" applyBorder="1"/>
    <xf numFmtId="0" fontId="4" fillId="2" borderId="6" xfId="1" applyFont="1" applyFill="1" applyBorder="1"/>
    <xf numFmtId="0" fontId="4" fillId="2" borderId="7" xfId="1" applyFont="1" applyFill="1" applyBorder="1" applyAlignment="1">
      <alignment horizontal="center"/>
    </xf>
    <xf numFmtId="2" fontId="4" fillId="2" borderId="8" xfId="1" applyNumberFormat="1" applyFont="1" applyFill="1" applyBorder="1"/>
    <xf numFmtId="0" fontId="4" fillId="2" borderId="8" xfId="1" applyFont="1" applyFill="1" applyBorder="1"/>
    <xf numFmtId="0" fontId="0" fillId="0" borderId="0" xfId="0" applyNumberFormat="1" applyAlignment="1">
      <alignment horizontal="left"/>
    </xf>
    <xf numFmtId="0" fontId="6" fillId="4" borderId="0" xfId="0" applyFont="1" applyFill="1"/>
    <xf numFmtId="0" fontId="6" fillId="4" borderId="9" xfId="0" applyFont="1" applyFill="1" applyBorder="1"/>
    <xf numFmtId="0" fontId="7" fillId="4" borderId="0" xfId="0" applyFont="1" applyFill="1" applyAlignment="1">
      <alignment horizontal="right"/>
    </xf>
    <xf numFmtId="0" fontId="7" fillId="4" borderId="9" xfId="0" applyFont="1" applyFill="1" applyBorder="1" applyAlignment="1">
      <alignment horizontal="right"/>
    </xf>
    <xf numFmtId="0" fontId="6" fillId="4" borderId="0" xfId="0" applyFont="1" applyFill="1" applyAlignment="1">
      <alignment horizontal="left"/>
    </xf>
    <xf numFmtId="0" fontId="6" fillId="4" borderId="9" xfId="0" applyFont="1" applyFill="1" applyBorder="1" applyAlignment="1">
      <alignment horizontal="left"/>
    </xf>
    <xf numFmtId="0" fontId="8" fillId="4" borderId="0" xfId="0" applyFont="1" applyFill="1" applyAlignment="1">
      <alignment horizontal="left"/>
    </xf>
    <xf numFmtId="0" fontId="0" fillId="0" borderId="0" xfId="0" applyAlignment="1">
      <alignment horizontal="center"/>
    </xf>
    <xf numFmtId="49" fontId="7" fillId="0" borderId="10" xfId="0" applyNumberFormat="1" applyFont="1" applyFill="1" applyBorder="1" applyAlignment="1">
      <alignment horizontal="center"/>
    </xf>
    <xf numFmtId="49" fontId="7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9" fillId="0" borderId="10" xfId="0" applyNumberFormat="1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/>
    </xf>
    <xf numFmtId="0" fontId="4" fillId="5" borderId="0" xfId="1" applyFont="1" applyFill="1" applyAlignment="1">
      <alignment horizontal="center"/>
    </xf>
    <xf numFmtId="0" fontId="4" fillId="5" borderId="0" xfId="1" applyFont="1" applyFill="1"/>
    <xf numFmtId="0" fontId="4" fillId="6" borderId="0" xfId="1" applyFont="1" applyFill="1"/>
    <xf numFmtId="0" fontId="4" fillId="3" borderId="11" xfId="1" applyFont="1" applyFill="1" applyBorder="1"/>
    <xf numFmtId="0" fontId="4" fillId="2" borderId="12" xfId="1" applyFont="1" applyFill="1" applyBorder="1"/>
    <xf numFmtId="0" fontId="4" fillId="2" borderId="13" xfId="1" applyFont="1" applyFill="1" applyBorder="1"/>
    <xf numFmtId="0" fontId="4" fillId="2" borderId="14" xfId="1" applyFont="1" applyFill="1" applyBorder="1"/>
    <xf numFmtId="164" fontId="0" fillId="6" borderId="0" xfId="0" applyNumberFormat="1" applyFill="1" applyAlignment="1">
      <alignment horizontal="center"/>
    </xf>
    <xf numFmtId="0" fontId="0" fillId="0" borderId="0" xfId="0"/>
    <xf numFmtId="0" fontId="4" fillId="0" borderId="0" xfId="1" applyFont="1"/>
    <xf numFmtId="0" fontId="4" fillId="2" borderId="15" xfId="1" applyFont="1" applyFill="1" applyBorder="1"/>
    <xf numFmtId="0" fontId="4" fillId="2" borderId="16" xfId="1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585787</xdr:colOff>
      <xdr:row>13</xdr:row>
      <xdr:rowOff>123825</xdr:rowOff>
    </xdr:from>
    <xdr:to>
      <xdr:col>16</xdr:col>
      <xdr:colOff>300037</xdr:colOff>
      <xdr:row>22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5F7950-9663-4D15-B713-96671AE949E4}"/>
            </a:ext>
          </a:extLst>
        </xdr:cNvPr>
        <xdr:cNvSpPr txBox="1"/>
      </xdr:nvSpPr>
      <xdr:spPr>
        <a:xfrm>
          <a:off x="7534275" y="2509838"/>
          <a:ext cx="3629025" cy="1538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Based on your exponential trend model, between Q1 1995 and Q4 2005,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how much are sales predicted to increase in every quarter?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By  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6.634%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What is the 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-squared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of your model? 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0.98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How much sales does your model predict for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Q3 2006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(in $ mln)? $ 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1,386.79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mln.</a:t>
          </a:r>
        </a:p>
        <a:p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= a + b*t + c*t</a:t>
          </a:r>
          <a:r>
            <a:rPr lang="en-US" sz="1100" baseline="30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</a:t>
          </a:r>
          <a:br>
            <a:rPr lang="en-US">
              <a:solidFill>
                <a:srgbClr val="FF0000"/>
              </a:solidFill>
            </a:rPr>
          </a:br>
          <a:r>
            <a:rPr lang="en-US">
              <a:solidFill>
                <a:srgbClr val="FF0000"/>
              </a:solidFill>
            </a:rPr>
            <a:t>(Dependent</a:t>
          </a:r>
          <a:r>
            <a:rPr lang="en-US" baseline="0">
              <a:solidFill>
                <a:srgbClr val="FF0000"/>
              </a:solidFill>
            </a:rPr>
            <a:t> variable is column c)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2</xdr:row>
      <xdr:rowOff>80962</xdr:rowOff>
    </xdr:from>
    <xdr:to>
      <xdr:col>20</xdr:col>
      <xdr:colOff>361950</xdr:colOff>
      <xdr:row>17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0AC24C-7893-4817-903B-E1CC058C4D78}"/>
            </a:ext>
          </a:extLst>
        </xdr:cNvPr>
        <xdr:cNvSpPr txBox="1"/>
      </xdr:nvSpPr>
      <xdr:spPr>
        <a:xfrm>
          <a:off x="8001000" y="452437"/>
          <a:ext cx="5410200" cy="280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Another forecast model that we can try based on the visual observation of the time series plot (top left) is a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cubic trend model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 (We briefly talked about it in lecture on 11/29/2017; a brief description you can also find in the PPT slides, slide 45.) Please use all available data, for Q1 1995 -- Q4 2009, to forecast sales for the following quarters using a cubic trend model</a:t>
          </a: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Cubic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polynomial or order 3. Add 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,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100" b="1" i="1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, and 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100" b="1" i="1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into regression as explanatory variables.</a:t>
          </a:r>
          <a:endParaRPr lang="en-US"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y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a + b*t + c*t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d*t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Dependend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variable is sales, not ln(sales)</a:t>
          </a: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 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-squared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adjusted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of your model? 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0.9845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How much sales does your model predict for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Q3 2010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(in $ mln)? $ 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2,042.65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mln.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workbookViewId="0">
      <selection activeCell="I1" sqref="I1"/>
    </sheetView>
  </sheetViews>
  <sheetFormatPr defaultColWidth="9.1328125" defaultRowHeight="14.25" x14ac:dyDescent="0.45"/>
  <cols>
    <col min="1" max="1" width="9.1328125" style="2"/>
    <col min="2" max="4" width="9.1328125" style="1"/>
    <col min="5" max="5" width="15.06640625" style="1" bestFit="1" customWidth="1"/>
    <col min="6" max="6" width="9.1328125" style="1"/>
    <col min="10" max="16384" width="9.1328125" style="1"/>
  </cols>
  <sheetData>
    <row r="1" spans="1:18" ht="14.65" thickTop="1" x14ac:dyDescent="0.45">
      <c r="A1" s="7" t="s">
        <v>0</v>
      </c>
      <c r="B1" s="8" t="s">
        <v>1</v>
      </c>
      <c r="C1" s="8" t="s">
        <v>120</v>
      </c>
      <c r="D1" s="9" t="s">
        <v>46</v>
      </c>
      <c r="E1" s="9" t="s">
        <v>126</v>
      </c>
      <c r="F1" s="43" t="s">
        <v>127</v>
      </c>
      <c r="K1" s="1">
        <v>1</v>
      </c>
      <c r="L1" s="30" t="s">
        <v>122</v>
      </c>
      <c r="M1" s="38" t="s">
        <v>97</v>
      </c>
      <c r="N1" s="36" t="s">
        <v>98</v>
      </c>
      <c r="O1" s="38" t="s">
        <v>99</v>
      </c>
      <c r="P1" s="38" t="s">
        <v>100</v>
      </c>
      <c r="Q1" s="38" t="s">
        <v>101</v>
      </c>
      <c r="R1" s="36" t="s">
        <v>102</v>
      </c>
    </row>
    <row r="2" spans="1:18" ht="14.65" thickBot="1" x14ac:dyDescent="0.5">
      <c r="A2" s="10" t="s">
        <v>2</v>
      </c>
      <c r="B2" s="11">
        <v>61.14</v>
      </c>
      <c r="C2" s="11">
        <f>LN(B2)</f>
        <v>4.1131663164626886</v>
      </c>
      <c r="D2" s="12">
        <v>1</v>
      </c>
      <c r="E2" s="12">
        <f>$M$12+$D2*$M$13</f>
        <v>4.1833596833047491</v>
      </c>
      <c r="F2" s="44">
        <f>EXP(E2)</f>
        <v>65.585831100854477</v>
      </c>
      <c r="L2" s="31" t="s">
        <v>96</v>
      </c>
      <c r="M2" s="37"/>
      <c r="N2" s="37"/>
      <c r="O2" s="37"/>
      <c r="P2" s="37"/>
      <c r="Q2" s="37"/>
      <c r="R2" s="37"/>
    </row>
    <row r="3" spans="1:18" ht="14.65" thickTop="1" x14ac:dyDescent="0.45">
      <c r="A3" s="13" t="s">
        <v>3</v>
      </c>
      <c r="B3" s="14">
        <v>64.069999999999993</v>
      </c>
      <c r="C3" s="14">
        <f>LN(B3)</f>
        <v>4.1599762356509302</v>
      </c>
      <c r="D3" s="15">
        <v>2</v>
      </c>
      <c r="E3" s="15">
        <f>$M$12+$D3*$M$13</f>
        <v>4.2496942273260432</v>
      </c>
      <c r="F3" s="45">
        <f>EXP(E3)</f>
        <v>70.08397930428211</v>
      </c>
      <c r="L3" s="29"/>
      <c r="M3" s="32">
        <v>0.99215568787045449</v>
      </c>
      <c r="N3" s="35">
        <v>0.98437290897369467</v>
      </c>
      <c r="O3" s="32">
        <v>0.98400083537783023</v>
      </c>
      <c r="P3" s="33">
        <v>0.1086301920531917</v>
      </c>
      <c r="Q3" s="33">
        <v>0</v>
      </c>
      <c r="R3" s="33">
        <v>0</v>
      </c>
    </row>
    <row r="4" spans="1:18" x14ac:dyDescent="0.45">
      <c r="A4" s="13" t="s">
        <v>4</v>
      </c>
      <c r="B4" s="14">
        <v>66.180000000000007</v>
      </c>
      <c r="C4" s="14">
        <f>LN(B4)</f>
        <v>4.1923783024934664</v>
      </c>
      <c r="D4" s="15">
        <v>3</v>
      </c>
      <c r="E4" s="15">
        <f>$M$12+$D4*$M$13</f>
        <v>4.3160287713473373</v>
      </c>
      <c r="F4" s="45">
        <f>EXP(E4)</f>
        <v>74.890629159977962</v>
      </c>
      <c r="L4"/>
      <c r="M4"/>
      <c r="N4"/>
      <c r="O4"/>
      <c r="P4"/>
      <c r="Q4"/>
      <c r="R4"/>
    </row>
    <row r="5" spans="1:18" x14ac:dyDescent="0.45">
      <c r="A5" s="13" t="s">
        <v>5</v>
      </c>
      <c r="B5" s="14">
        <v>72.760000000000005</v>
      </c>
      <c r="C5" s="14">
        <f>LN(B5)</f>
        <v>4.2871663536499218</v>
      </c>
      <c r="D5" s="15">
        <v>4</v>
      </c>
      <c r="E5" s="15">
        <f>$M$12+$D5*$M$13</f>
        <v>4.3823633153686306</v>
      </c>
      <c r="F5" s="45">
        <f>EXP(E5)</f>
        <v>80.026938990244417</v>
      </c>
      <c r="L5" s="30"/>
      <c r="M5" s="38" t="s">
        <v>104</v>
      </c>
      <c r="N5" s="38" t="s">
        <v>105</v>
      </c>
      <c r="O5" s="38" t="s">
        <v>106</v>
      </c>
      <c r="P5" s="36" t="s">
        <v>107</v>
      </c>
      <c r="Q5" s="36" t="s">
        <v>108</v>
      </c>
      <c r="R5"/>
    </row>
    <row r="6" spans="1:18" ht="14.65" thickBot="1" x14ac:dyDescent="0.5">
      <c r="A6" s="13" t="s">
        <v>6</v>
      </c>
      <c r="B6" s="14">
        <v>84.7</v>
      </c>
      <c r="C6" s="14">
        <f>LN(B6)</f>
        <v>4.4391156016580089</v>
      </c>
      <c r="D6" s="15">
        <v>5</v>
      </c>
      <c r="E6" s="15">
        <f>$M$12+$D6*$M$13</f>
        <v>4.4486978593899238</v>
      </c>
      <c r="F6" s="45">
        <f>EXP(E6)</f>
        <v>85.5155182428459</v>
      </c>
      <c r="L6" s="31" t="s">
        <v>103</v>
      </c>
      <c r="M6" s="37"/>
      <c r="N6" s="37"/>
      <c r="O6" s="37"/>
      <c r="P6" s="37"/>
      <c r="Q6" s="37"/>
      <c r="R6"/>
    </row>
    <row r="7" spans="1:18" ht="14.65" thickTop="1" x14ac:dyDescent="0.45">
      <c r="A7" s="13" t="s">
        <v>7</v>
      </c>
      <c r="B7" s="14">
        <v>90.05</v>
      </c>
      <c r="C7" s="14">
        <f>LN(B7)</f>
        <v>4.5003650716219648</v>
      </c>
      <c r="D7" s="15">
        <v>6</v>
      </c>
      <c r="E7" s="15">
        <f>$M$12+$D7*$M$13</f>
        <v>4.5150324034112179</v>
      </c>
      <c r="F7" s="45">
        <f>EXP(E7)</f>
        <v>91.380527015209054</v>
      </c>
      <c r="L7" s="29" t="s">
        <v>109</v>
      </c>
      <c r="M7" s="33">
        <v>1</v>
      </c>
      <c r="N7" s="33">
        <v>31.219927927989382</v>
      </c>
      <c r="O7" s="33">
        <v>31.219927927989382</v>
      </c>
      <c r="P7" s="33">
        <v>2645.6403246964355</v>
      </c>
      <c r="Q7" s="34">
        <v>1.4535673784775344E-39</v>
      </c>
      <c r="R7"/>
    </row>
    <row r="8" spans="1:18" x14ac:dyDescent="0.45">
      <c r="A8" s="13" t="s">
        <v>8</v>
      </c>
      <c r="B8" s="14">
        <v>106.06</v>
      </c>
      <c r="C8" s="14">
        <f>LN(B8)</f>
        <v>4.6640049717089838</v>
      </c>
      <c r="D8" s="15">
        <v>7</v>
      </c>
      <c r="E8" s="15">
        <f>$M$12+$D8*$M$13</f>
        <v>4.581366947432512</v>
      </c>
      <c r="F8" s="45">
        <f>EXP(E8)</f>
        <v>97.647782404405092</v>
      </c>
      <c r="L8" s="29" t="s">
        <v>110</v>
      </c>
      <c r="M8" s="33">
        <v>42</v>
      </c>
      <c r="N8" s="33">
        <v>0.49562178227155923</v>
      </c>
      <c r="O8" s="33">
        <v>1.1800518625513314E-2</v>
      </c>
      <c r="P8" s="27"/>
      <c r="Q8" s="27"/>
      <c r="R8"/>
    </row>
    <row r="9" spans="1:18" x14ac:dyDescent="0.45">
      <c r="A9" s="13" t="s">
        <v>9</v>
      </c>
      <c r="B9" s="14">
        <v>118.21</v>
      </c>
      <c r="C9" s="14">
        <f>LN(B9)</f>
        <v>4.7724627037622858</v>
      </c>
      <c r="D9" s="15">
        <v>8</v>
      </c>
      <c r="E9" s="15">
        <f>$M$12+$D9*$M$13</f>
        <v>4.6477014914538053</v>
      </c>
      <c r="F9" s="45">
        <f>EXP(E9)</f>
        <v>104.34487215105523</v>
      </c>
      <c r="L9"/>
      <c r="M9"/>
      <c r="N9"/>
      <c r="O9"/>
      <c r="P9"/>
      <c r="Q9"/>
      <c r="R9"/>
    </row>
    <row r="10" spans="1:18" x14ac:dyDescent="0.45">
      <c r="A10" s="13" t="s">
        <v>10</v>
      </c>
      <c r="B10" s="14">
        <v>134.38</v>
      </c>
      <c r="C10" s="14">
        <f>LN(B10)</f>
        <v>4.9006716074920043</v>
      </c>
      <c r="D10" s="15">
        <v>9</v>
      </c>
      <c r="E10" s="15">
        <f>$M$12+$D10*$M$13</f>
        <v>4.7140360354750985</v>
      </c>
      <c r="F10" s="45">
        <f>EXP(E10)</f>
        <v>111.50127607740622</v>
      </c>
      <c r="L10" s="30"/>
      <c r="M10" s="36" t="s">
        <v>112</v>
      </c>
      <c r="N10" s="38" t="s">
        <v>113</v>
      </c>
      <c r="O10" s="36" t="s">
        <v>114</v>
      </c>
      <c r="P10" s="36" t="s">
        <v>108</v>
      </c>
      <c r="Q10" s="39" t="s">
        <v>115</v>
      </c>
      <c r="R10" s="39"/>
    </row>
    <row r="11" spans="1:18" ht="14.65" thickBot="1" x14ac:dyDescent="0.5">
      <c r="A11" s="13" t="s">
        <v>11</v>
      </c>
      <c r="B11" s="14">
        <v>154.66999999999999</v>
      </c>
      <c r="C11" s="14">
        <f>LN(B11)</f>
        <v>5.0412938150500484</v>
      </c>
      <c r="D11" s="15">
        <v>10</v>
      </c>
      <c r="E11" s="15">
        <f>$M$12+$D11*$M$13</f>
        <v>4.7803705794963927</v>
      </c>
      <c r="F11" s="45">
        <f>EXP(E11)</f>
        <v>119.14849585413231</v>
      </c>
      <c r="L11" s="31" t="s">
        <v>111</v>
      </c>
      <c r="M11" s="37"/>
      <c r="N11" s="37"/>
      <c r="O11" s="37"/>
      <c r="P11" s="37"/>
      <c r="Q11" s="28" t="s">
        <v>116</v>
      </c>
      <c r="R11" s="28" t="s">
        <v>117</v>
      </c>
    </row>
    <row r="12" spans="1:18" ht="14.65" thickTop="1" x14ac:dyDescent="0.45">
      <c r="A12" s="13" t="s">
        <v>12</v>
      </c>
      <c r="B12" s="14">
        <v>157.41</v>
      </c>
      <c r="C12" s="14">
        <f>LN(B12)</f>
        <v>5.0588538663667304</v>
      </c>
      <c r="D12" s="15">
        <v>11</v>
      </c>
      <c r="E12" s="15">
        <f>$M$12+$D12*$M$13</f>
        <v>4.8467051235176868</v>
      </c>
      <c r="F12" s="45">
        <f>EXP(E12)</f>
        <v>127.32019366708244</v>
      </c>
      <c r="L12" s="29" t="s">
        <v>118</v>
      </c>
      <c r="M12" s="33">
        <v>4.1170251392834558</v>
      </c>
      <c r="N12" s="33">
        <v>3.3319615604131242E-2</v>
      </c>
      <c r="O12" s="33">
        <v>123.56160371709069</v>
      </c>
      <c r="P12" s="34">
        <v>1.9605225336819129E-55</v>
      </c>
      <c r="Q12" s="33">
        <v>4.049783432687815</v>
      </c>
      <c r="R12" s="33">
        <v>4.1842668458790966</v>
      </c>
    </row>
    <row r="13" spans="1:18" x14ac:dyDescent="0.45">
      <c r="A13" s="13" t="s">
        <v>13</v>
      </c>
      <c r="B13" s="14">
        <v>147.16</v>
      </c>
      <c r="C13" s="14">
        <f>LN(B13)</f>
        <v>4.9915204302365739</v>
      </c>
      <c r="D13" s="15">
        <v>12</v>
      </c>
      <c r="E13" s="15">
        <f>$M$12+$D13*$M$13</f>
        <v>4.91303966753898</v>
      </c>
      <c r="F13" s="45">
        <f>EXP(E13)</f>
        <v>136.05234039436809</v>
      </c>
      <c r="L13" s="29" t="s">
        <v>46</v>
      </c>
      <c r="M13" s="33">
        <v>6.6334544021293684E-2</v>
      </c>
      <c r="N13" s="33">
        <v>1.2896573792352097E-3</v>
      </c>
      <c r="O13" s="33">
        <v>51.435788364682779</v>
      </c>
      <c r="P13" s="34">
        <v>1.4535673784774931E-39</v>
      </c>
      <c r="Q13" s="33">
        <v>6.3731910061354327E-2</v>
      </c>
      <c r="R13" s="33">
        <v>6.8937177981233042E-2</v>
      </c>
    </row>
    <row r="14" spans="1:18" x14ac:dyDescent="0.45">
      <c r="A14" s="13" t="s">
        <v>14</v>
      </c>
      <c r="B14" s="14">
        <v>156.43</v>
      </c>
      <c r="C14" s="14">
        <f>LN(B14)</f>
        <v>5.0526086255736793</v>
      </c>
      <c r="D14" s="15">
        <v>13</v>
      </c>
      <c r="E14" s="15">
        <f>$M$12+$D14*$M$13</f>
        <v>4.9793742115602733</v>
      </c>
      <c r="F14" s="45">
        <f>EXP(E14)</f>
        <v>145.3833739460504</v>
      </c>
      <c r="J14" s="33"/>
      <c r="K14" s="34"/>
    </row>
    <row r="15" spans="1:18" x14ac:dyDescent="0.45">
      <c r="A15" s="13" t="s">
        <v>15</v>
      </c>
      <c r="B15" s="14">
        <v>154.32</v>
      </c>
      <c r="C15" s="14">
        <f>LN(B15)</f>
        <v>5.0390283685974735</v>
      </c>
      <c r="D15" s="15">
        <v>14</v>
      </c>
      <c r="E15" s="15">
        <f>$M$12+$D15*$M$13</f>
        <v>5.0457087555815674</v>
      </c>
      <c r="F15" s="45">
        <f>EXP(E15)</f>
        <v>155.35436846341884</v>
      </c>
    </row>
    <row r="16" spans="1:18" x14ac:dyDescent="0.45">
      <c r="A16" s="13" t="s">
        <v>16</v>
      </c>
      <c r="B16" s="14">
        <v>169.04</v>
      </c>
      <c r="C16" s="14">
        <f>LN(B16)</f>
        <v>5.1301353733078008</v>
      </c>
      <c r="D16" s="15">
        <v>15</v>
      </c>
      <c r="E16" s="15">
        <f>$M$12+$D16*$M$13</f>
        <v>5.1120432996028615</v>
      </c>
      <c r="F16" s="45">
        <f>EXP(E16)</f>
        <v>166.00921512265793</v>
      </c>
    </row>
    <row r="17" spans="1:18" x14ac:dyDescent="0.45">
      <c r="A17" s="13" t="s">
        <v>17</v>
      </c>
      <c r="B17" s="14">
        <v>192.86</v>
      </c>
      <c r="C17" s="14">
        <f>LN(B17)</f>
        <v>5.2619645370822381</v>
      </c>
      <c r="D17" s="15">
        <v>16</v>
      </c>
      <c r="E17" s="15">
        <f>$M$12+$D17*$M$13</f>
        <v>5.1783778436241548</v>
      </c>
      <c r="F17" s="45">
        <f>EXP(E17)</f>
        <v>177.39481533877952</v>
      </c>
      <c r="L17" s="30"/>
      <c r="M17" s="38"/>
      <c r="N17" s="36"/>
      <c r="O17" s="38"/>
      <c r="P17" s="38"/>
      <c r="Q17" s="38"/>
      <c r="R17" s="36"/>
    </row>
    <row r="18" spans="1:18" ht="14.65" thickBot="1" x14ac:dyDescent="0.5">
      <c r="A18" s="13" t="s">
        <v>18</v>
      </c>
      <c r="B18" s="14">
        <v>185.08</v>
      </c>
      <c r="C18" s="14">
        <f>LN(B18)</f>
        <v>5.2207881640387992</v>
      </c>
      <c r="D18" s="15">
        <v>17</v>
      </c>
      <c r="E18" s="15">
        <f>$M$12+$D18*$M$13</f>
        <v>5.244712387645448</v>
      </c>
      <c r="F18" s="45">
        <f>EXP(E18)</f>
        <v>189.56128722028168</v>
      </c>
      <c r="L18" s="31"/>
      <c r="M18" s="37"/>
      <c r="N18" s="37"/>
      <c r="O18" s="37"/>
      <c r="P18" s="37"/>
      <c r="Q18" s="37"/>
      <c r="R18" s="37"/>
    </row>
    <row r="19" spans="1:18" ht="14.65" thickTop="1" x14ac:dyDescent="0.45">
      <c r="A19" s="13" t="s">
        <v>19</v>
      </c>
      <c r="B19" s="14">
        <v>201.42</v>
      </c>
      <c r="C19" s="14">
        <f>LN(B19)</f>
        <v>5.3053922802199986</v>
      </c>
      <c r="D19" s="15">
        <v>18</v>
      </c>
      <c r="E19" s="15">
        <f>$M$12+$D19*$M$13</f>
        <v>5.3110469316667421</v>
      </c>
      <c r="F19" s="45">
        <f>EXP(E19)</f>
        <v>202.56218618332355</v>
      </c>
      <c r="L19" s="29"/>
      <c r="M19" s="32"/>
      <c r="N19" s="32"/>
      <c r="O19" s="47"/>
      <c r="P19" s="33"/>
      <c r="Q19" s="33"/>
      <c r="R19" s="33"/>
    </row>
    <row r="20" spans="1:18" x14ac:dyDescent="0.45">
      <c r="A20" s="13" t="s">
        <v>20</v>
      </c>
      <c r="B20" s="14">
        <v>221.54</v>
      </c>
      <c r="C20" s="14">
        <f>LN(B20)</f>
        <v>5.4006031600887869</v>
      </c>
      <c r="D20" s="15">
        <v>19</v>
      </c>
      <c r="E20" s="15">
        <f>$M$12+$D20*$M$13</f>
        <v>5.3773814756880363</v>
      </c>
      <c r="F20" s="45">
        <f>EXP(E20)</f>
        <v>216.4547406965348</v>
      </c>
      <c r="L20"/>
      <c r="M20"/>
      <c r="N20"/>
      <c r="O20"/>
      <c r="P20"/>
      <c r="Q20"/>
      <c r="R20"/>
    </row>
    <row r="21" spans="1:18" x14ac:dyDescent="0.45">
      <c r="A21" s="13" t="s">
        <v>21</v>
      </c>
      <c r="B21" s="14">
        <v>216.38</v>
      </c>
      <c r="C21" s="14">
        <f>LN(B21)</f>
        <v>5.3770361212594278</v>
      </c>
      <c r="D21" s="15">
        <v>20</v>
      </c>
      <c r="E21" s="15">
        <f>$M$12+$D21*$M$13</f>
        <v>5.4437160197093295</v>
      </c>
      <c r="F21" s="45">
        <f>EXP(E21)</f>
        <v>231.30010419418227</v>
      </c>
      <c r="L21" s="30"/>
      <c r="M21" s="38"/>
      <c r="N21" s="38"/>
      <c r="O21" s="38"/>
      <c r="P21" s="36"/>
      <c r="Q21" s="36"/>
      <c r="R21"/>
    </row>
    <row r="22" spans="1:18" ht="14.65" thickBot="1" x14ac:dyDescent="0.5">
      <c r="A22" s="13" t="s">
        <v>22</v>
      </c>
      <c r="B22" s="14">
        <v>243.48</v>
      </c>
      <c r="C22" s="14">
        <f>LN(B22)</f>
        <v>5.4950348036257237</v>
      </c>
      <c r="D22" s="15">
        <v>21</v>
      </c>
      <c r="E22" s="15">
        <f>$M$12+$D22*$M$13</f>
        <v>5.5100505637306227</v>
      </c>
      <c r="F22" s="45">
        <f>EXP(E22)</f>
        <v>247.16362426658574</v>
      </c>
      <c r="L22" s="31"/>
      <c r="M22" s="37"/>
      <c r="N22" s="37"/>
      <c r="O22" s="37"/>
      <c r="P22" s="37"/>
      <c r="Q22" s="37"/>
      <c r="R22"/>
    </row>
    <row r="23" spans="1:18" ht="14.65" thickTop="1" x14ac:dyDescent="0.45">
      <c r="A23" s="13" t="s">
        <v>23</v>
      </c>
      <c r="B23" s="14">
        <v>252.39</v>
      </c>
      <c r="C23" s="14">
        <f>LN(B23)</f>
        <v>5.5309755102308316</v>
      </c>
      <c r="D23" s="15">
        <v>22</v>
      </c>
      <c r="E23" s="15">
        <f>$M$12+$D23*$M$13</f>
        <v>5.5763851077519169</v>
      </c>
      <c r="F23" s="45">
        <f>EXP(E23)</f>
        <v>264.11513031272801</v>
      </c>
      <c r="L23" s="29"/>
      <c r="M23" s="33"/>
      <c r="N23" s="33"/>
      <c r="O23" s="33"/>
      <c r="P23" s="33"/>
      <c r="Q23" s="34"/>
      <c r="R23"/>
    </row>
    <row r="24" spans="1:18" x14ac:dyDescent="0.45">
      <c r="A24" s="13" t="s">
        <v>24</v>
      </c>
      <c r="B24" s="14">
        <v>239.93</v>
      </c>
      <c r="C24" s="14">
        <f>LN(B24)</f>
        <v>5.4803472141323297</v>
      </c>
      <c r="D24" s="15">
        <v>23</v>
      </c>
      <c r="E24" s="15">
        <f>$M$12+$D24*$M$13</f>
        <v>5.642719651773211</v>
      </c>
      <c r="F24" s="45">
        <f>EXP(E24)</f>
        <v>282.22924092127334</v>
      </c>
      <c r="L24" s="29"/>
      <c r="M24" s="33"/>
      <c r="N24" s="33"/>
      <c r="O24" s="33"/>
      <c r="P24" s="27"/>
      <c r="Q24" s="27"/>
      <c r="R24"/>
    </row>
    <row r="25" spans="1:18" x14ac:dyDescent="0.45">
      <c r="A25" s="13" t="s">
        <v>25</v>
      </c>
      <c r="B25" s="14">
        <v>256.16000000000003</v>
      </c>
      <c r="C25" s="14">
        <f>LN(B25)</f>
        <v>5.5458022492484043</v>
      </c>
      <c r="D25" s="15">
        <v>24</v>
      </c>
      <c r="E25" s="15">
        <f>$M$12+$D25*$M$13</f>
        <v>5.7090541957945042</v>
      </c>
      <c r="F25" s="45">
        <f>EXP(E25)</f>
        <v>301.58569233305104</v>
      </c>
      <c r="L25"/>
      <c r="M25"/>
      <c r="N25"/>
      <c r="O25"/>
      <c r="P25"/>
      <c r="Q25"/>
      <c r="R25"/>
    </row>
    <row r="26" spans="1:18" x14ac:dyDescent="0.45">
      <c r="A26" s="13" t="s">
        <v>26</v>
      </c>
      <c r="B26" s="14">
        <v>249.74</v>
      </c>
      <c r="C26" s="14">
        <f>LN(B26)</f>
        <v>5.5204203766869995</v>
      </c>
      <c r="D26" s="15">
        <v>25</v>
      </c>
      <c r="E26" s="15">
        <f>$M$12+$D26*$M$13</f>
        <v>5.7753887398157975</v>
      </c>
      <c r="F26" s="45">
        <f>EXP(E26)</f>
        <v>322.26968943085859</v>
      </c>
      <c r="L26" s="30"/>
      <c r="M26" s="36"/>
      <c r="N26" s="38"/>
      <c r="O26" s="36"/>
      <c r="P26" s="36"/>
      <c r="Q26" s="39"/>
      <c r="R26" s="39"/>
    </row>
    <row r="27" spans="1:18" ht="14.65" thickBot="1" x14ac:dyDescent="0.5">
      <c r="A27" s="13" t="s">
        <v>27</v>
      </c>
      <c r="B27" s="14">
        <v>278.02</v>
      </c>
      <c r="C27" s="14">
        <f>LN(B27)</f>
        <v>5.6276930535489464</v>
      </c>
      <c r="D27" s="15">
        <v>26</v>
      </c>
      <c r="E27" s="15">
        <f>$M$12+$D27*$M$13</f>
        <v>5.8417232838370916</v>
      </c>
      <c r="F27" s="45">
        <f>EXP(E27)</f>
        <v>344.37228080159917</v>
      </c>
      <c r="L27" s="31"/>
      <c r="M27" s="37"/>
      <c r="N27" s="37"/>
      <c r="O27" s="37"/>
      <c r="P27" s="37"/>
      <c r="Q27" s="28"/>
      <c r="R27" s="28"/>
    </row>
    <row r="28" spans="1:18" ht="14.65" thickTop="1" x14ac:dyDescent="0.45">
      <c r="A28" s="13" t="s">
        <v>28</v>
      </c>
      <c r="B28" s="14">
        <v>300.32</v>
      </c>
      <c r="C28" s="14">
        <f>LN(B28)</f>
        <v>5.7048485728381984</v>
      </c>
      <c r="D28" s="15">
        <v>27</v>
      </c>
      <c r="E28" s="15">
        <f>$M$12+$D28*$M$13</f>
        <v>5.9080578278583857</v>
      </c>
      <c r="F28" s="45">
        <f>EXP(E28)</f>
        <v>367.99075952173547</v>
      </c>
      <c r="L28" s="29"/>
      <c r="M28" s="33"/>
      <c r="N28" s="33"/>
      <c r="O28" s="33"/>
      <c r="P28" s="34"/>
      <c r="Q28" s="33"/>
      <c r="R28" s="33"/>
    </row>
    <row r="29" spans="1:18" x14ac:dyDescent="0.45">
      <c r="A29" s="13" t="s">
        <v>29</v>
      </c>
      <c r="B29" s="14">
        <v>403.81</v>
      </c>
      <c r="C29" s="14">
        <f>LN(B29)</f>
        <v>6.0009444703071138</v>
      </c>
      <c r="D29" s="15">
        <v>28</v>
      </c>
      <c r="E29" s="15">
        <f>$M$12+$D29*$M$13</f>
        <v>5.974392371879679</v>
      </c>
      <c r="F29" s="45">
        <f>EXP(E29)</f>
        <v>393.22909143027283</v>
      </c>
      <c r="L29" s="29"/>
      <c r="M29" s="33"/>
      <c r="N29" s="33"/>
      <c r="O29" s="33"/>
      <c r="P29" s="34"/>
      <c r="Q29" s="33"/>
      <c r="R29" s="33"/>
    </row>
    <row r="30" spans="1:18" x14ac:dyDescent="0.45">
      <c r="A30" s="13" t="s">
        <v>30</v>
      </c>
      <c r="B30" s="14">
        <v>430.9</v>
      </c>
      <c r="C30" s="14">
        <f>LN(B30)</f>
        <v>6.0658760446217919</v>
      </c>
      <c r="D30" s="15">
        <v>29</v>
      </c>
      <c r="E30" s="15">
        <f>$M$12+$D30*$M$13</f>
        <v>6.0407269159009722</v>
      </c>
      <c r="F30" s="45">
        <f>EXP(E30)</f>
        <v>420.19837277447903</v>
      </c>
      <c r="L30" s="29"/>
      <c r="M30" s="33"/>
      <c r="N30" s="33"/>
      <c r="O30" s="33"/>
      <c r="P30" s="34"/>
      <c r="Q30" s="33"/>
      <c r="R30" s="33"/>
    </row>
    <row r="31" spans="1:18" x14ac:dyDescent="0.45">
      <c r="A31" s="13" t="s">
        <v>31</v>
      </c>
      <c r="B31" s="14">
        <v>428.63</v>
      </c>
      <c r="C31" s="14">
        <f>LN(B31)</f>
        <v>6.0605940759235617</v>
      </c>
      <c r="D31" s="15">
        <v>30</v>
      </c>
      <c r="E31" s="15">
        <f>$M$12+$D31*$M$13</f>
        <v>6.1070614599222663</v>
      </c>
      <c r="F31" s="45">
        <f>EXP(E31)</f>
        <v>449.01731924284371</v>
      </c>
      <c r="L31" s="29"/>
      <c r="M31" s="33"/>
      <c r="N31" s="33"/>
      <c r="O31" s="33"/>
      <c r="P31" s="34"/>
      <c r="Q31" s="33"/>
      <c r="R31" s="33"/>
    </row>
    <row r="32" spans="1:18" x14ac:dyDescent="0.45">
      <c r="A32" s="13" t="s">
        <v>32</v>
      </c>
      <c r="B32" s="14">
        <v>485.29</v>
      </c>
      <c r="C32" s="14">
        <f>LN(B32)</f>
        <v>6.1847466503880293</v>
      </c>
      <c r="D32" s="15">
        <v>31</v>
      </c>
      <c r="E32" s="15">
        <f>$M$12+$D32*$M$13</f>
        <v>6.1733960039435605</v>
      </c>
      <c r="F32" s="45">
        <f>EXP(E32)</f>
        <v>479.81278853794538</v>
      </c>
    </row>
    <row r="33" spans="1:6" x14ac:dyDescent="0.45">
      <c r="A33" s="13" t="s">
        <v>33</v>
      </c>
      <c r="B33" s="14">
        <v>513.91999999999996</v>
      </c>
      <c r="C33" s="14">
        <f>LN(B33)</f>
        <v>6.2420676113183422</v>
      </c>
      <c r="D33" s="15">
        <v>32</v>
      </c>
      <c r="E33" s="15">
        <f>$M$12+$D33*$M$13</f>
        <v>6.2397305479648537</v>
      </c>
      <c r="F33" s="45">
        <f>EXP(E33)</f>
        <v>512.72033878953323</v>
      </c>
    </row>
    <row r="34" spans="1:6" x14ac:dyDescent="0.45">
      <c r="A34" s="13" t="s">
        <v>34</v>
      </c>
      <c r="B34" s="14">
        <v>544.99</v>
      </c>
      <c r="C34" s="14">
        <f>LN(B34)</f>
        <v>6.3007674458710525</v>
      </c>
      <c r="D34" s="15">
        <v>33</v>
      </c>
      <c r="E34" s="15">
        <f>$M$12+$D34*$M$13</f>
        <v>6.306065091986147</v>
      </c>
      <c r="F34" s="45">
        <f>EXP(E34)</f>
        <v>547.88482526589451</v>
      </c>
    </row>
    <row r="35" spans="1:6" x14ac:dyDescent="0.45">
      <c r="A35" s="13" t="s">
        <v>35</v>
      </c>
      <c r="B35" s="14">
        <v>570.80999999999995</v>
      </c>
      <c r="C35" s="14">
        <f>LN(B35)</f>
        <v>6.3470564047204192</v>
      </c>
      <c r="D35" s="15">
        <v>34</v>
      </c>
      <c r="E35" s="15">
        <f>$M$12+$D35*$M$13</f>
        <v>6.3723996360074411</v>
      </c>
      <c r="F35" s="45">
        <f>EXP(E35)</f>
        <v>585.46103801015795</v>
      </c>
    </row>
    <row r="36" spans="1:6" x14ac:dyDescent="0.45">
      <c r="A36" s="13" t="s">
        <v>36</v>
      </c>
      <c r="B36" s="14">
        <v>584.30999999999995</v>
      </c>
      <c r="C36" s="14">
        <f>LN(B36)</f>
        <v>6.3704316639099181</v>
      </c>
      <c r="D36" s="15">
        <v>35</v>
      </c>
      <c r="E36" s="15">
        <f>$M$12+$D36*$M$13</f>
        <v>6.4387341800287352</v>
      </c>
      <c r="F36" s="45">
        <f>EXP(E36)</f>
        <v>625.61438320833986</v>
      </c>
    </row>
    <row r="37" spans="1:6" x14ac:dyDescent="0.45">
      <c r="A37" s="13" t="s">
        <v>37</v>
      </c>
      <c r="B37" s="14">
        <v>700.19</v>
      </c>
      <c r="C37" s="14">
        <f>LN(B37)</f>
        <v>6.5513517267847634</v>
      </c>
      <c r="D37" s="15">
        <v>36</v>
      </c>
      <c r="E37" s="15">
        <f>$M$12+$D37*$M$13</f>
        <v>6.5050687240500285</v>
      </c>
      <c r="F37" s="45">
        <f>EXP(E37)</f>
        <v>668.52161128843613</v>
      </c>
    </row>
    <row r="38" spans="1:6" x14ac:dyDescent="0.45">
      <c r="A38" s="13" t="s">
        <v>38</v>
      </c>
      <c r="B38" s="14">
        <v>723.98</v>
      </c>
      <c r="C38" s="14">
        <f>LN(B38)</f>
        <v>6.5847637676947661</v>
      </c>
      <c r="D38" s="15">
        <v>37</v>
      </c>
      <c r="E38" s="15">
        <f>$M$12+$D38*$M$13</f>
        <v>6.5714032680713217</v>
      </c>
      <c r="F38" s="45">
        <f>EXP(E38)</f>
        <v>714.37159495557</v>
      </c>
    </row>
    <row r="39" spans="1:6" x14ac:dyDescent="0.45">
      <c r="A39" s="13" t="s">
        <v>39</v>
      </c>
      <c r="B39" s="14">
        <v>821.9</v>
      </c>
      <c r="C39" s="14">
        <f>LN(B39)</f>
        <v>6.7116187331544541</v>
      </c>
      <c r="D39" s="15">
        <v>38</v>
      </c>
      <c r="E39" s="15">
        <f>$M$12+$D39*$M$13</f>
        <v>6.6377378120926158</v>
      </c>
      <c r="F39" s="45">
        <f>EXP(E39)</f>
        <v>763.36616058801269</v>
      </c>
    </row>
    <row r="40" spans="1:6" x14ac:dyDescent="0.45">
      <c r="A40" s="13" t="s">
        <v>40</v>
      </c>
      <c r="B40" s="14">
        <v>889.26</v>
      </c>
      <c r="C40" s="14">
        <f>LN(B40)</f>
        <v>6.7903896561968784</v>
      </c>
      <c r="D40" s="15">
        <v>39</v>
      </c>
      <c r="E40" s="15">
        <f>$M$12+$D40*$M$13</f>
        <v>6.7040723561139099</v>
      </c>
      <c r="F40" s="45">
        <f>EXP(E40)</f>
        <v>815.72097665379056</v>
      </c>
    </row>
    <row r="41" spans="1:6" x14ac:dyDescent="0.45">
      <c r="A41" s="13" t="s">
        <v>41</v>
      </c>
      <c r="B41" s="14">
        <v>935.33</v>
      </c>
      <c r="C41" s="14">
        <f>LN(B41)</f>
        <v>6.8408994081960719</v>
      </c>
      <c r="D41" s="15">
        <v>40</v>
      </c>
      <c r="E41" s="15">
        <f>$M$12+$D41*$M$13</f>
        <v>6.7704069001352032</v>
      </c>
      <c r="F41" s="45">
        <f>EXP(E41)</f>
        <v>871.66650305858775</v>
      </c>
    </row>
    <row r="42" spans="1:6" x14ac:dyDescent="0.45">
      <c r="A42" s="13" t="s">
        <v>42</v>
      </c>
      <c r="B42" s="14">
        <v>983.21</v>
      </c>
      <c r="C42" s="14">
        <f>LN(B42)</f>
        <v>6.8908227290707282</v>
      </c>
      <c r="D42" s="15">
        <v>41</v>
      </c>
      <c r="E42" s="15">
        <f>$M$12+$D42*$M$13</f>
        <v>6.8367414441564964</v>
      </c>
      <c r="F42" s="45">
        <f>EXP(E42)</f>
        <v>931.4490056038652</v>
      </c>
    </row>
    <row r="43" spans="1:6" x14ac:dyDescent="0.45">
      <c r="A43" s="13" t="s">
        <v>43</v>
      </c>
      <c r="B43" s="14">
        <v>987.81</v>
      </c>
      <c r="C43" s="14">
        <f>LN(B43)</f>
        <v>6.8954903715620652</v>
      </c>
      <c r="D43" s="15">
        <v>42</v>
      </c>
      <c r="E43" s="15">
        <f>$M$12+$D43*$M$13</f>
        <v>6.9030759881777906</v>
      </c>
      <c r="F43" s="45">
        <f>EXP(E43)</f>
        <v>995.33164002071999</v>
      </c>
    </row>
    <row r="44" spans="1:6" x14ac:dyDescent="0.45">
      <c r="A44" s="13" t="s">
        <v>44</v>
      </c>
      <c r="B44" s="14">
        <v>1074.58</v>
      </c>
      <c r="C44" s="14">
        <f>LN(B44)</f>
        <v>6.9796851665451234</v>
      </c>
      <c r="D44" s="15">
        <v>43</v>
      </c>
      <c r="E44" s="15">
        <f>$M$12+$D44*$M$13</f>
        <v>6.9694105321990847</v>
      </c>
      <c r="F44" s="45">
        <f>EXP(E44)</f>
        <v>1063.5956103512804</v>
      </c>
    </row>
    <row r="45" spans="1:6" ht="14.65" thickBot="1" x14ac:dyDescent="0.5">
      <c r="A45" s="16" t="s">
        <v>45</v>
      </c>
      <c r="B45" s="17">
        <v>1324.97</v>
      </c>
      <c r="C45" s="17">
        <f>LN(B45)</f>
        <v>7.189145096654566</v>
      </c>
      <c r="D45" s="18">
        <v>44</v>
      </c>
      <c r="E45" s="18">
        <f>$M$12+$D45*$M$13</f>
        <v>7.0357450762203779</v>
      </c>
      <c r="F45" s="46">
        <f>EXP(E45)</f>
        <v>1136.5414067767024</v>
      </c>
    </row>
    <row r="46" spans="1:6" ht="14.65" thickTop="1" x14ac:dyDescent="0.45">
      <c r="A46" s="40" t="s">
        <v>123</v>
      </c>
      <c r="B46" s="41"/>
      <c r="C46" s="41"/>
      <c r="D46" s="41">
        <v>45</v>
      </c>
      <c r="E46" s="41">
        <f>$M$12+$D46*$M$13</f>
        <v>7.1020796202416712</v>
      </c>
      <c r="F46" s="1">
        <f>EXP(E46)</f>
        <v>1214.4901283405443</v>
      </c>
    </row>
    <row r="47" spans="1:6" x14ac:dyDescent="0.45">
      <c r="A47" s="40" t="s">
        <v>124</v>
      </c>
      <c r="B47" s="41"/>
      <c r="C47" s="41"/>
      <c r="D47" s="41">
        <v>46</v>
      </c>
      <c r="E47" s="41">
        <f>$M$12+$D47*$M$13</f>
        <v>7.1684141642629653</v>
      </c>
      <c r="F47" s="1">
        <f>EXP(E47)</f>
        <v>1297.7848963899869</v>
      </c>
    </row>
    <row r="48" spans="1:6" x14ac:dyDescent="0.45">
      <c r="A48" s="40" t="s">
        <v>125</v>
      </c>
      <c r="B48" s="41"/>
      <c r="C48" s="41"/>
      <c r="D48" s="41">
        <v>47</v>
      </c>
      <c r="E48" s="41">
        <f>$M$12+$D48*$M$13</f>
        <v>7.2347487082842594</v>
      </c>
      <c r="F48" s="42">
        <f>EXP(E48)</f>
        <v>1386.7923649567163</v>
      </c>
    </row>
  </sheetData>
  <mergeCells count="32">
    <mergeCell ref="M26:M27"/>
    <mergeCell ref="N26:N27"/>
    <mergeCell ref="O26:O27"/>
    <mergeCell ref="P26:P27"/>
    <mergeCell ref="Q26:R26"/>
    <mergeCell ref="R17:R18"/>
    <mergeCell ref="M21:M22"/>
    <mergeCell ref="N21:N22"/>
    <mergeCell ref="O21:O22"/>
    <mergeCell ref="P21:P22"/>
    <mergeCell ref="Q21:Q22"/>
    <mergeCell ref="M17:M18"/>
    <mergeCell ref="N17:N18"/>
    <mergeCell ref="O17:O18"/>
    <mergeCell ref="P17:P18"/>
    <mergeCell ref="Q17:Q18"/>
    <mergeCell ref="Q1:Q2"/>
    <mergeCell ref="R1:R2"/>
    <mergeCell ref="M5:M6"/>
    <mergeCell ref="N5:N6"/>
    <mergeCell ref="O5:O6"/>
    <mergeCell ref="P5:P6"/>
    <mergeCell ref="Q5:Q6"/>
    <mergeCell ref="M1:M2"/>
    <mergeCell ref="N1:N2"/>
    <mergeCell ref="O1:O2"/>
    <mergeCell ref="P1:P2"/>
    <mergeCell ref="M10:M11"/>
    <mergeCell ref="N10:N11"/>
    <mergeCell ref="O10:O11"/>
    <mergeCell ref="P10:P11"/>
    <mergeCell ref="Q10:R10"/>
  </mergeCells>
  <pageMargins left="0.75" right="0.75" top="1" bottom="1" header="0.5" footer="0.5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AF5B9-6C14-4D89-A2C8-20B7B664FC99}">
  <dimension ref="A1:O64"/>
  <sheetViews>
    <sheetView tabSelected="1" workbookViewId="0">
      <selection activeCell="F57" sqref="F57"/>
    </sheetView>
  </sheetViews>
  <sheetFormatPr defaultColWidth="9.1328125" defaultRowHeight="14.25" x14ac:dyDescent="0.45"/>
  <cols>
    <col min="1" max="1" width="9.1328125" style="2"/>
    <col min="2" max="2" width="9.1328125" style="1"/>
    <col min="3" max="3" width="9.1328125" style="49"/>
    <col min="4" max="16384" width="9.1328125" style="1"/>
  </cols>
  <sheetData>
    <row r="1" spans="1:15" ht="14.65" thickTop="1" x14ac:dyDescent="0.45">
      <c r="A1" s="7" t="s">
        <v>0</v>
      </c>
      <c r="B1" s="8" t="s">
        <v>1</v>
      </c>
      <c r="C1" s="9" t="s">
        <v>46</v>
      </c>
      <c r="D1" s="9" t="s">
        <v>128</v>
      </c>
      <c r="E1" s="43" t="s">
        <v>129</v>
      </c>
      <c r="F1" s="1" t="s">
        <v>148</v>
      </c>
      <c r="I1" s="30" t="s">
        <v>147</v>
      </c>
      <c r="J1" s="38" t="s">
        <v>97</v>
      </c>
      <c r="K1" s="36" t="s">
        <v>98</v>
      </c>
      <c r="L1" s="38" t="s">
        <v>99</v>
      </c>
      <c r="M1" s="38" t="s">
        <v>100</v>
      </c>
      <c r="N1" s="38" t="s">
        <v>101</v>
      </c>
      <c r="O1" s="36" t="s">
        <v>102</v>
      </c>
    </row>
    <row r="2" spans="1:15" ht="14.65" thickBot="1" x14ac:dyDescent="0.5">
      <c r="A2" s="10" t="s">
        <v>2</v>
      </c>
      <c r="B2" s="11">
        <v>61.14</v>
      </c>
      <c r="C2" s="12">
        <v>1</v>
      </c>
      <c r="D2" s="12">
        <f>C2^2</f>
        <v>1</v>
      </c>
      <c r="E2" s="44">
        <f>C2^3</f>
        <v>1</v>
      </c>
      <c r="F2" s="1">
        <f>$J$12+$J$13*$C2+$J$14*$D2+$J$15*$E2</f>
        <v>142.94341253915883</v>
      </c>
      <c r="I2" s="31" t="s">
        <v>96</v>
      </c>
      <c r="J2" s="37"/>
      <c r="K2" s="37"/>
      <c r="L2" s="37"/>
      <c r="M2" s="37"/>
      <c r="N2" s="37"/>
      <c r="O2" s="37"/>
    </row>
    <row r="3" spans="1:15" ht="14.65" thickTop="1" x14ac:dyDescent="0.45">
      <c r="A3" s="13" t="s">
        <v>3</v>
      </c>
      <c r="B3" s="14">
        <v>64.069999999999993</v>
      </c>
      <c r="C3" s="15">
        <v>2</v>
      </c>
      <c r="D3" s="12">
        <f t="shared" ref="D3:D64" si="0">C3^2</f>
        <v>4</v>
      </c>
      <c r="E3" s="44">
        <f t="shared" ref="E3:E64" si="1">C3^3</f>
        <v>8</v>
      </c>
      <c r="F3" s="49">
        <f t="shared" ref="F3:F64" si="2">$J$12+$J$13*$C3+$J$14*$D3+$J$15*$E3</f>
        <v>127.05921465862028</v>
      </c>
      <c r="I3" s="29"/>
      <c r="J3" s="32">
        <v>0.99261480441421146</v>
      </c>
      <c r="K3" s="32">
        <v>0.98528414994226332</v>
      </c>
      <c r="L3" s="32">
        <v>0.98449580083202748</v>
      </c>
      <c r="M3" s="33">
        <v>72.912720489306821</v>
      </c>
      <c r="N3" s="33">
        <v>0</v>
      </c>
      <c r="O3" s="33">
        <v>0</v>
      </c>
    </row>
    <row r="4" spans="1:15" x14ac:dyDescent="0.45">
      <c r="A4" s="13" t="s">
        <v>4</v>
      </c>
      <c r="B4" s="14">
        <v>66.180000000000007</v>
      </c>
      <c r="C4" s="15">
        <v>3</v>
      </c>
      <c r="D4" s="12">
        <f t="shared" si="0"/>
        <v>9</v>
      </c>
      <c r="E4" s="44">
        <f t="shared" si="1"/>
        <v>27</v>
      </c>
      <c r="F4" s="49">
        <f t="shared" si="2"/>
        <v>113.57069614994147</v>
      </c>
      <c r="I4" s="48"/>
      <c r="J4" s="48"/>
      <c r="K4" s="48"/>
      <c r="L4" s="48"/>
      <c r="M4" s="48"/>
      <c r="N4" s="48"/>
      <c r="O4" s="48"/>
    </row>
    <row r="5" spans="1:15" x14ac:dyDescent="0.45">
      <c r="A5" s="13" t="s">
        <v>5</v>
      </c>
      <c r="B5" s="14">
        <v>72.760000000000005</v>
      </c>
      <c r="C5" s="15">
        <v>4</v>
      </c>
      <c r="D5" s="12">
        <f t="shared" si="0"/>
        <v>16</v>
      </c>
      <c r="E5" s="44">
        <f t="shared" si="1"/>
        <v>64</v>
      </c>
      <c r="F5" s="49">
        <f t="shared" si="2"/>
        <v>102.4343428014501</v>
      </c>
      <c r="I5" s="30"/>
      <c r="J5" s="38" t="s">
        <v>104</v>
      </c>
      <c r="K5" s="38" t="s">
        <v>105</v>
      </c>
      <c r="L5" s="38" t="s">
        <v>106</v>
      </c>
      <c r="M5" s="36" t="s">
        <v>107</v>
      </c>
      <c r="N5" s="36" t="s">
        <v>108</v>
      </c>
      <c r="O5" s="48"/>
    </row>
    <row r="6" spans="1:15" ht="14.65" thickBot="1" x14ac:dyDescent="0.5">
      <c r="A6" s="13" t="s">
        <v>6</v>
      </c>
      <c r="B6" s="14">
        <v>84.7</v>
      </c>
      <c r="C6" s="15">
        <v>5</v>
      </c>
      <c r="D6" s="12">
        <f t="shared" si="0"/>
        <v>25</v>
      </c>
      <c r="E6" s="44">
        <f t="shared" si="1"/>
        <v>125</v>
      </c>
      <c r="F6" s="49">
        <f t="shared" si="2"/>
        <v>93.606640401473825</v>
      </c>
      <c r="I6" s="31" t="s">
        <v>103</v>
      </c>
      <c r="J6" s="37"/>
      <c r="K6" s="37"/>
      <c r="L6" s="37"/>
      <c r="M6" s="37"/>
      <c r="N6" s="37"/>
      <c r="O6" s="48"/>
    </row>
    <row r="7" spans="1:15" ht="14.65" thickTop="1" x14ac:dyDescent="0.45">
      <c r="A7" s="13" t="s">
        <v>7</v>
      </c>
      <c r="B7" s="14">
        <v>90.05</v>
      </c>
      <c r="C7" s="15">
        <v>6</v>
      </c>
      <c r="D7" s="12">
        <f t="shared" si="0"/>
        <v>36</v>
      </c>
      <c r="E7" s="44">
        <f t="shared" si="1"/>
        <v>216</v>
      </c>
      <c r="F7" s="49">
        <f t="shared" si="2"/>
        <v>87.044074738340328</v>
      </c>
      <c r="I7" s="29" t="s">
        <v>109</v>
      </c>
      <c r="J7" s="33">
        <v>3</v>
      </c>
      <c r="K7" s="33">
        <v>19932913.167565122</v>
      </c>
      <c r="L7" s="33">
        <v>6644304.3891883744</v>
      </c>
      <c r="M7" s="33">
        <v>1249.8068903096048</v>
      </c>
      <c r="N7" s="34">
        <v>2.9968475296770386E-51</v>
      </c>
      <c r="O7" s="48"/>
    </row>
    <row r="8" spans="1:15" x14ac:dyDescent="0.45">
      <c r="A8" s="13" t="s">
        <v>8</v>
      </c>
      <c r="B8" s="14">
        <v>106.06</v>
      </c>
      <c r="C8" s="15">
        <v>7</v>
      </c>
      <c r="D8" s="12">
        <f t="shared" si="0"/>
        <v>49</v>
      </c>
      <c r="E8" s="44">
        <f t="shared" si="1"/>
        <v>343</v>
      </c>
      <c r="F8" s="49">
        <f t="shared" si="2"/>
        <v>82.703131600377276</v>
      </c>
      <c r="I8" s="29" t="s">
        <v>110</v>
      </c>
      <c r="J8" s="33">
        <v>56</v>
      </c>
      <c r="K8" s="33">
        <v>297710.82931249985</v>
      </c>
      <c r="L8" s="33">
        <v>5316.2648091517831</v>
      </c>
      <c r="M8" s="27"/>
      <c r="N8" s="27"/>
      <c r="O8" s="48"/>
    </row>
    <row r="9" spans="1:15" x14ac:dyDescent="0.45">
      <c r="A9" s="13" t="s">
        <v>9</v>
      </c>
      <c r="B9" s="14">
        <v>118.21</v>
      </c>
      <c r="C9" s="15">
        <v>8</v>
      </c>
      <c r="D9" s="12">
        <f t="shared" si="0"/>
        <v>64</v>
      </c>
      <c r="E9" s="44">
        <f t="shared" si="1"/>
        <v>512</v>
      </c>
      <c r="F9" s="49">
        <f t="shared" si="2"/>
        <v>80.540296775912338</v>
      </c>
      <c r="I9" s="48"/>
      <c r="J9" s="48"/>
      <c r="K9" s="48"/>
      <c r="L9" s="48"/>
      <c r="M9" s="48"/>
      <c r="N9" s="48"/>
      <c r="O9" s="48"/>
    </row>
    <row r="10" spans="1:15" x14ac:dyDescent="0.45">
      <c r="A10" s="13" t="s">
        <v>10</v>
      </c>
      <c r="B10" s="14">
        <v>134.38</v>
      </c>
      <c r="C10" s="15">
        <v>9</v>
      </c>
      <c r="D10" s="12">
        <f t="shared" si="0"/>
        <v>81</v>
      </c>
      <c r="E10" s="44">
        <f t="shared" si="1"/>
        <v>729</v>
      </c>
      <c r="F10" s="49">
        <f t="shared" si="2"/>
        <v>80.512056053273184</v>
      </c>
      <c r="I10" s="30"/>
      <c r="J10" s="36" t="s">
        <v>112</v>
      </c>
      <c r="K10" s="38" t="s">
        <v>113</v>
      </c>
      <c r="L10" s="36" t="s">
        <v>114</v>
      </c>
      <c r="M10" s="36" t="s">
        <v>108</v>
      </c>
      <c r="N10" s="39" t="s">
        <v>115</v>
      </c>
      <c r="O10" s="39"/>
    </row>
    <row r="11" spans="1:15" ht="14.65" thickBot="1" x14ac:dyDescent="0.5">
      <c r="A11" s="13" t="s">
        <v>11</v>
      </c>
      <c r="B11" s="14">
        <v>154.66999999999999</v>
      </c>
      <c r="C11" s="15">
        <v>10</v>
      </c>
      <c r="D11" s="12">
        <f t="shared" si="0"/>
        <v>100</v>
      </c>
      <c r="E11" s="44">
        <f t="shared" si="1"/>
        <v>1000</v>
      </c>
      <c r="F11" s="49">
        <f t="shared" si="2"/>
        <v>82.574895220787482</v>
      </c>
      <c r="I11" s="31" t="s">
        <v>111</v>
      </c>
      <c r="J11" s="37"/>
      <c r="K11" s="37"/>
      <c r="L11" s="37"/>
      <c r="M11" s="37"/>
      <c r="N11" s="28" t="s">
        <v>116</v>
      </c>
      <c r="O11" s="28" t="s">
        <v>117</v>
      </c>
    </row>
    <row r="12" spans="1:15" ht="14.65" thickTop="1" x14ac:dyDescent="0.45">
      <c r="A12" s="13" t="s">
        <v>12</v>
      </c>
      <c r="B12" s="14">
        <v>157.41</v>
      </c>
      <c r="C12" s="15">
        <v>11</v>
      </c>
      <c r="D12" s="12">
        <f t="shared" si="0"/>
        <v>121</v>
      </c>
      <c r="E12" s="44">
        <f t="shared" si="1"/>
        <v>1331</v>
      </c>
      <c r="F12" s="49">
        <f t="shared" si="2"/>
        <v>86.685300066782901</v>
      </c>
      <c r="I12" s="29" t="s">
        <v>118</v>
      </c>
      <c r="J12" s="33">
        <v>161.26680400322948</v>
      </c>
      <c r="K12" s="33">
        <v>40.133439874150341</v>
      </c>
      <c r="L12" s="33">
        <v>4.0182651800824143</v>
      </c>
      <c r="M12" s="34">
        <v>1.7669632485144533E-4</v>
      </c>
      <c r="N12" s="33">
        <v>80.869863059898705</v>
      </c>
      <c r="O12" s="33">
        <v>241.66374494656026</v>
      </c>
    </row>
    <row r="13" spans="1:15" x14ac:dyDescent="0.45">
      <c r="A13" s="13" t="s">
        <v>13</v>
      </c>
      <c r="B13" s="14">
        <v>147.16</v>
      </c>
      <c r="C13" s="15">
        <v>12</v>
      </c>
      <c r="D13" s="12">
        <f t="shared" si="0"/>
        <v>144</v>
      </c>
      <c r="E13" s="44">
        <f t="shared" si="1"/>
        <v>1728</v>
      </c>
      <c r="F13" s="49">
        <f t="shared" si="2"/>
        <v>92.799756379587109</v>
      </c>
      <c r="I13" s="29" t="s">
        <v>46</v>
      </c>
      <c r="J13" s="33">
        <v>-19.557492993060805</v>
      </c>
      <c r="K13" s="33">
        <v>5.650848708034852</v>
      </c>
      <c r="L13" s="33">
        <v>-3.4609832971200092</v>
      </c>
      <c r="M13" s="34">
        <v>1.0371558972173125E-3</v>
      </c>
      <c r="N13" s="33">
        <v>-30.87750322104511</v>
      </c>
      <c r="O13" s="33">
        <v>-8.2374827650764999</v>
      </c>
    </row>
    <row r="14" spans="1:15" x14ac:dyDescent="0.45">
      <c r="A14" s="13" t="s">
        <v>14</v>
      </c>
      <c r="B14" s="14">
        <v>156.43</v>
      </c>
      <c r="C14" s="15">
        <v>13</v>
      </c>
      <c r="D14" s="12">
        <f t="shared" si="0"/>
        <v>169</v>
      </c>
      <c r="E14" s="44">
        <f t="shared" si="1"/>
        <v>2197</v>
      </c>
      <c r="F14" s="49">
        <f t="shared" si="2"/>
        <v>100.87474994752779</v>
      </c>
      <c r="I14" s="29" t="s">
        <v>128</v>
      </c>
      <c r="J14" s="33">
        <v>1.2413538976022096</v>
      </c>
      <c r="K14" s="33">
        <v>0.2143017469441082</v>
      </c>
      <c r="L14" s="33">
        <v>5.7925514621491434</v>
      </c>
      <c r="M14" s="34">
        <v>3.298229512213847E-7</v>
      </c>
      <c r="N14" s="33">
        <v>0.81205591200353955</v>
      </c>
      <c r="O14" s="33">
        <v>1.6706518832008797</v>
      </c>
    </row>
    <row r="15" spans="1:15" x14ac:dyDescent="0.45">
      <c r="A15" s="13" t="s">
        <v>15</v>
      </c>
      <c r="B15" s="14">
        <v>154.32</v>
      </c>
      <c r="C15" s="15">
        <v>14</v>
      </c>
      <c r="D15" s="12">
        <f t="shared" si="0"/>
        <v>196</v>
      </c>
      <c r="E15" s="44">
        <f t="shared" si="1"/>
        <v>2744</v>
      </c>
      <c r="F15" s="49">
        <f t="shared" si="2"/>
        <v>110.8667665589326</v>
      </c>
      <c r="I15" s="29" t="s">
        <v>129</v>
      </c>
      <c r="J15" s="33">
        <v>-7.2523686120549158E-3</v>
      </c>
      <c r="K15" s="33">
        <v>2.3104587851545994E-3</v>
      </c>
      <c r="L15" s="33">
        <v>-3.1389300941672671</v>
      </c>
      <c r="M15" s="34">
        <v>2.7050791118396074E-3</v>
      </c>
      <c r="N15" s="33">
        <v>-1.1880773729696396E-2</v>
      </c>
      <c r="O15" s="33">
        <v>-2.6239634944134355E-3</v>
      </c>
    </row>
    <row r="16" spans="1:15" x14ac:dyDescent="0.45">
      <c r="A16" s="13" t="s">
        <v>16</v>
      </c>
      <c r="B16" s="14">
        <v>169.04</v>
      </c>
      <c r="C16" s="15">
        <v>15</v>
      </c>
      <c r="D16" s="12">
        <f t="shared" si="0"/>
        <v>225</v>
      </c>
      <c r="E16" s="44">
        <f t="shared" si="1"/>
        <v>3375</v>
      </c>
      <c r="F16" s="49">
        <f t="shared" si="2"/>
        <v>122.73229200212923</v>
      </c>
    </row>
    <row r="17" spans="1:6" x14ac:dyDescent="0.45">
      <c r="A17" s="13" t="s">
        <v>17</v>
      </c>
      <c r="B17" s="14">
        <v>192.86</v>
      </c>
      <c r="C17" s="15">
        <v>16</v>
      </c>
      <c r="D17" s="12">
        <f t="shared" si="0"/>
        <v>256</v>
      </c>
      <c r="E17" s="44">
        <f t="shared" si="1"/>
        <v>4096</v>
      </c>
      <c r="F17" s="49">
        <f t="shared" si="2"/>
        <v>136.42781206544532</v>
      </c>
    </row>
    <row r="18" spans="1:6" x14ac:dyDescent="0.45">
      <c r="A18" s="13" t="s">
        <v>18</v>
      </c>
      <c r="B18" s="14">
        <v>185.08</v>
      </c>
      <c r="C18" s="15">
        <v>17</v>
      </c>
      <c r="D18" s="12">
        <f t="shared" si="0"/>
        <v>289</v>
      </c>
      <c r="E18" s="44">
        <f t="shared" si="1"/>
        <v>4913</v>
      </c>
      <c r="F18" s="49">
        <f t="shared" si="2"/>
        <v>151.90981253720855</v>
      </c>
    </row>
    <row r="19" spans="1:6" x14ac:dyDescent="0.45">
      <c r="A19" s="13" t="s">
        <v>19</v>
      </c>
      <c r="B19" s="14">
        <v>201.42</v>
      </c>
      <c r="C19" s="15">
        <v>18</v>
      </c>
      <c r="D19" s="12">
        <f t="shared" si="0"/>
        <v>324</v>
      </c>
      <c r="E19" s="44">
        <f t="shared" si="1"/>
        <v>5832</v>
      </c>
      <c r="F19" s="49">
        <f t="shared" si="2"/>
        <v>169.13477920574664</v>
      </c>
    </row>
    <row r="20" spans="1:6" x14ac:dyDescent="0.45">
      <c r="A20" s="13" t="s">
        <v>20</v>
      </c>
      <c r="B20" s="14">
        <v>221.54</v>
      </c>
      <c r="C20" s="15">
        <v>19</v>
      </c>
      <c r="D20" s="12">
        <f t="shared" si="0"/>
        <v>361</v>
      </c>
      <c r="E20" s="44">
        <f t="shared" si="1"/>
        <v>6859</v>
      </c>
      <c r="F20" s="49">
        <f t="shared" si="2"/>
        <v>188.05919785938718</v>
      </c>
    </row>
    <row r="21" spans="1:6" x14ac:dyDescent="0.45">
      <c r="A21" s="13" t="s">
        <v>21</v>
      </c>
      <c r="B21" s="14">
        <v>216.38</v>
      </c>
      <c r="C21" s="15">
        <v>20</v>
      </c>
      <c r="D21" s="12">
        <f t="shared" si="0"/>
        <v>400</v>
      </c>
      <c r="E21" s="44">
        <f t="shared" si="1"/>
        <v>8000</v>
      </c>
      <c r="F21" s="49">
        <f t="shared" si="2"/>
        <v>208.63955428645789</v>
      </c>
    </row>
    <row r="22" spans="1:6" x14ac:dyDescent="0.45">
      <c r="A22" s="13" t="s">
        <v>22</v>
      </c>
      <c r="B22" s="14">
        <v>243.48</v>
      </c>
      <c r="C22" s="15">
        <v>21</v>
      </c>
      <c r="D22" s="12">
        <f t="shared" si="0"/>
        <v>441</v>
      </c>
      <c r="E22" s="44">
        <f t="shared" si="1"/>
        <v>9261</v>
      </c>
      <c r="F22" s="49">
        <f t="shared" si="2"/>
        <v>230.83233427528648</v>
      </c>
    </row>
    <row r="23" spans="1:6" x14ac:dyDescent="0.45">
      <c r="A23" s="13" t="s">
        <v>23</v>
      </c>
      <c r="B23" s="14">
        <v>252.39</v>
      </c>
      <c r="C23" s="15">
        <v>22</v>
      </c>
      <c r="D23" s="12">
        <f t="shared" si="0"/>
        <v>484</v>
      </c>
      <c r="E23" s="44">
        <f t="shared" si="1"/>
        <v>10648</v>
      </c>
      <c r="F23" s="49">
        <f t="shared" si="2"/>
        <v>254.59402361420047</v>
      </c>
    </row>
    <row r="24" spans="1:6" x14ac:dyDescent="0.45">
      <c r="A24" s="13" t="s">
        <v>24</v>
      </c>
      <c r="B24" s="14">
        <v>239.93</v>
      </c>
      <c r="C24" s="15">
        <v>23</v>
      </c>
      <c r="D24" s="12">
        <f t="shared" si="0"/>
        <v>529</v>
      </c>
      <c r="E24" s="44">
        <f t="shared" si="1"/>
        <v>12167</v>
      </c>
      <c r="F24" s="49">
        <f t="shared" si="2"/>
        <v>279.88110809152772</v>
      </c>
    </row>
    <row r="25" spans="1:6" x14ac:dyDescent="0.45">
      <c r="A25" s="13" t="s">
        <v>25</v>
      </c>
      <c r="B25" s="14">
        <v>256.16000000000003</v>
      </c>
      <c r="C25" s="15">
        <v>24</v>
      </c>
      <c r="D25" s="12">
        <f t="shared" si="0"/>
        <v>576</v>
      </c>
      <c r="E25" s="44">
        <f t="shared" si="1"/>
        <v>13824</v>
      </c>
      <c r="F25" s="49">
        <f t="shared" si="2"/>
        <v>306.65007349559573</v>
      </c>
    </row>
    <row r="26" spans="1:6" x14ac:dyDescent="0.45">
      <c r="A26" s="13" t="s">
        <v>26</v>
      </c>
      <c r="B26" s="14">
        <v>249.74</v>
      </c>
      <c r="C26" s="15">
        <v>25</v>
      </c>
      <c r="D26" s="12">
        <f t="shared" si="0"/>
        <v>625</v>
      </c>
      <c r="E26" s="44">
        <f t="shared" si="1"/>
        <v>15625</v>
      </c>
      <c r="F26" s="49">
        <f t="shared" si="2"/>
        <v>334.85740561473233</v>
      </c>
    </row>
    <row r="27" spans="1:6" x14ac:dyDescent="0.45">
      <c r="A27" s="13" t="s">
        <v>27</v>
      </c>
      <c r="B27" s="14">
        <v>278.02</v>
      </c>
      <c r="C27" s="15">
        <v>26</v>
      </c>
      <c r="D27" s="12">
        <f t="shared" si="0"/>
        <v>676</v>
      </c>
      <c r="E27" s="44">
        <f t="shared" si="1"/>
        <v>17576</v>
      </c>
      <c r="F27" s="49">
        <f t="shared" si="2"/>
        <v>364.45959023726505</v>
      </c>
    </row>
    <row r="28" spans="1:6" x14ac:dyDescent="0.45">
      <c r="A28" s="13" t="s">
        <v>28</v>
      </c>
      <c r="B28" s="14">
        <v>300.32</v>
      </c>
      <c r="C28" s="15">
        <v>27</v>
      </c>
      <c r="D28" s="12">
        <f t="shared" si="0"/>
        <v>729</v>
      </c>
      <c r="E28" s="44">
        <f t="shared" si="1"/>
        <v>19683</v>
      </c>
      <c r="F28" s="49">
        <f t="shared" si="2"/>
        <v>395.41311315152166</v>
      </c>
    </row>
    <row r="29" spans="1:6" x14ac:dyDescent="0.45">
      <c r="A29" s="13" t="s">
        <v>29</v>
      </c>
      <c r="B29" s="14">
        <v>403.81</v>
      </c>
      <c r="C29" s="15">
        <v>28</v>
      </c>
      <c r="D29" s="12">
        <f t="shared" si="0"/>
        <v>784</v>
      </c>
      <c r="E29" s="44">
        <f t="shared" si="1"/>
        <v>21952</v>
      </c>
      <c r="F29" s="49">
        <f t="shared" si="2"/>
        <v>427.67446014582976</v>
      </c>
    </row>
    <row r="30" spans="1:6" x14ac:dyDescent="0.45">
      <c r="A30" s="13" t="s">
        <v>30</v>
      </c>
      <c r="B30" s="14">
        <v>430.9</v>
      </c>
      <c r="C30" s="15">
        <v>29</v>
      </c>
      <c r="D30" s="12">
        <f t="shared" si="0"/>
        <v>841</v>
      </c>
      <c r="E30" s="44">
        <f t="shared" si="1"/>
        <v>24389</v>
      </c>
      <c r="F30" s="49">
        <f t="shared" si="2"/>
        <v>461.20011700851711</v>
      </c>
    </row>
    <row r="31" spans="1:6" x14ac:dyDescent="0.45">
      <c r="A31" s="13" t="s">
        <v>31</v>
      </c>
      <c r="B31" s="14">
        <v>428.63</v>
      </c>
      <c r="C31" s="15">
        <v>30</v>
      </c>
      <c r="D31" s="12">
        <f t="shared" si="0"/>
        <v>900</v>
      </c>
      <c r="E31" s="44">
        <f t="shared" si="1"/>
        <v>27000</v>
      </c>
      <c r="F31" s="49">
        <f t="shared" si="2"/>
        <v>495.94656952791127</v>
      </c>
    </row>
    <row r="32" spans="1:6" x14ac:dyDescent="0.45">
      <c r="A32" s="13" t="s">
        <v>32</v>
      </c>
      <c r="B32" s="14">
        <v>485.29</v>
      </c>
      <c r="C32" s="15">
        <v>31</v>
      </c>
      <c r="D32" s="12">
        <f t="shared" si="0"/>
        <v>961</v>
      </c>
      <c r="E32" s="44">
        <f t="shared" si="1"/>
        <v>29791</v>
      </c>
      <c r="F32" s="49">
        <f t="shared" si="2"/>
        <v>531.87030349233999</v>
      </c>
    </row>
    <row r="33" spans="1:6" x14ac:dyDescent="0.45">
      <c r="A33" s="13" t="s">
        <v>33</v>
      </c>
      <c r="B33" s="14">
        <v>513.91999999999996</v>
      </c>
      <c r="C33" s="15">
        <v>32</v>
      </c>
      <c r="D33" s="12">
        <f t="shared" si="0"/>
        <v>1024</v>
      </c>
      <c r="E33" s="44">
        <f t="shared" si="1"/>
        <v>32768</v>
      </c>
      <c r="F33" s="49">
        <f t="shared" si="2"/>
        <v>568.92780469013087</v>
      </c>
    </row>
    <row r="34" spans="1:6" x14ac:dyDescent="0.45">
      <c r="A34" s="13" t="s">
        <v>34</v>
      </c>
      <c r="B34" s="14">
        <v>544.99</v>
      </c>
      <c r="C34" s="15">
        <v>33</v>
      </c>
      <c r="D34" s="12">
        <f t="shared" si="0"/>
        <v>1089</v>
      </c>
      <c r="E34" s="44">
        <f t="shared" si="1"/>
        <v>35937</v>
      </c>
      <c r="F34" s="49">
        <f t="shared" si="2"/>
        <v>607.0755589096118</v>
      </c>
    </row>
    <row r="35" spans="1:6" x14ac:dyDescent="0.45">
      <c r="A35" s="13" t="s">
        <v>35</v>
      </c>
      <c r="B35" s="14">
        <v>570.80999999999995</v>
      </c>
      <c r="C35" s="15">
        <v>34</v>
      </c>
      <c r="D35" s="12">
        <f t="shared" si="0"/>
        <v>1156</v>
      </c>
      <c r="E35" s="44">
        <f t="shared" si="1"/>
        <v>39304</v>
      </c>
      <c r="F35" s="49">
        <f t="shared" si="2"/>
        <v>646.27005193910998</v>
      </c>
    </row>
    <row r="36" spans="1:6" x14ac:dyDescent="0.45">
      <c r="A36" s="13" t="s">
        <v>36</v>
      </c>
      <c r="B36" s="14">
        <v>584.30999999999995</v>
      </c>
      <c r="C36" s="15">
        <v>35</v>
      </c>
      <c r="D36" s="12">
        <f t="shared" si="0"/>
        <v>1225</v>
      </c>
      <c r="E36" s="44">
        <f t="shared" si="1"/>
        <v>42875</v>
      </c>
      <c r="F36" s="49">
        <f t="shared" si="2"/>
        <v>686.46776956695362</v>
      </c>
    </row>
    <row r="37" spans="1:6" x14ac:dyDescent="0.45">
      <c r="A37" s="13" t="s">
        <v>37</v>
      </c>
      <c r="B37" s="14">
        <v>700.19</v>
      </c>
      <c r="C37" s="15">
        <v>36</v>
      </c>
      <c r="D37" s="12">
        <f t="shared" si="0"/>
        <v>1296</v>
      </c>
      <c r="E37" s="44">
        <f t="shared" si="1"/>
        <v>46656</v>
      </c>
      <c r="F37" s="49">
        <f t="shared" si="2"/>
        <v>727.62519758147005</v>
      </c>
    </row>
    <row r="38" spans="1:6" x14ac:dyDescent="0.45">
      <c r="A38" s="13" t="s">
        <v>38</v>
      </c>
      <c r="B38" s="14">
        <v>723.98</v>
      </c>
      <c r="C38" s="15">
        <v>37</v>
      </c>
      <c r="D38" s="12">
        <f t="shared" si="0"/>
        <v>1369</v>
      </c>
      <c r="E38" s="44">
        <f t="shared" si="1"/>
        <v>50653</v>
      </c>
      <c r="F38" s="49">
        <f t="shared" si="2"/>
        <v>769.69882177098702</v>
      </c>
    </row>
    <row r="39" spans="1:6" x14ac:dyDescent="0.45">
      <c r="A39" s="13" t="s">
        <v>39</v>
      </c>
      <c r="B39" s="14">
        <v>821.9</v>
      </c>
      <c r="C39" s="15">
        <v>38</v>
      </c>
      <c r="D39" s="12">
        <f t="shared" si="0"/>
        <v>1444</v>
      </c>
      <c r="E39" s="44">
        <f t="shared" si="1"/>
        <v>54872</v>
      </c>
      <c r="F39" s="49">
        <f t="shared" si="2"/>
        <v>812.64512792383221</v>
      </c>
    </row>
    <row r="40" spans="1:6" x14ac:dyDescent="0.45">
      <c r="A40" s="13" t="s">
        <v>40</v>
      </c>
      <c r="B40" s="14">
        <v>889.26</v>
      </c>
      <c r="C40" s="15">
        <v>39</v>
      </c>
      <c r="D40" s="12">
        <f t="shared" si="0"/>
        <v>1521</v>
      </c>
      <c r="E40" s="44">
        <f t="shared" si="1"/>
        <v>59319</v>
      </c>
      <c r="F40" s="49">
        <f t="shared" si="2"/>
        <v>856.42060182833347</v>
      </c>
    </row>
    <row r="41" spans="1:6" x14ac:dyDescent="0.45">
      <c r="A41" s="13" t="s">
        <v>41</v>
      </c>
      <c r="B41" s="14">
        <v>935.33</v>
      </c>
      <c r="C41" s="15">
        <v>40</v>
      </c>
      <c r="D41" s="12">
        <f t="shared" si="0"/>
        <v>1600</v>
      </c>
      <c r="E41" s="44">
        <f t="shared" si="1"/>
        <v>64000</v>
      </c>
      <c r="F41" s="49">
        <f t="shared" si="2"/>
        <v>900.98172927281803</v>
      </c>
    </row>
    <row r="42" spans="1:6" x14ac:dyDescent="0.45">
      <c r="A42" s="13" t="s">
        <v>42</v>
      </c>
      <c r="B42" s="14">
        <v>983.21</v>
      </c>
      <c r="C42" s="15">
        <v>41</v>
      </c>
      <c r="D42" s="12">
        <f t="shared" si="0"/>
        <v>1681</v>
      </c>
      <c r="E42" s="44">
        <f t="shared" si="1"/>
        <v>68921</v>
      </c>
      <c r="F42" s="49">
        <f t="shared" si="2"/>
        <v>946.28499604561375</v>
      </c>
    </row>
    <row r="43" spans="1:6" x14ac:dyDescent="0.45">
      <c r="A43" s="13" t="s">
        <v>43</v>
      </c>
      <c r="B43" s="14">
        <v>987.81</v>
      </c>
      <c r="C43" s="15">
        <v>42</v>
      </c>
      <c r="D43" s="12">
        <f t="shared" si="0"/>
        <v>1764</v>
      </c>
      <c r="E43" s="44">
        <f t="shared" si="1"/>
        <v>74088</v>
      </c>
      <c r="F43" s="49">
        <f t="shared" si="2"/>
        <v>992.28688793504898</v>
      </c>
    </row>
    <row r="44" spans="1:6" x14ac:dyDescent="0.45">
      <c r="A44" s="13" t="s">
        <v>44</v>
      </c>
      <c r="B44" s="14">
        <v>1074.58</v>
      </c>
      <c r="C44" s="15">
        <v>43</v>
      </c>
      <c r="D44" s="12">
        <f t="shared" si="0"/>
        <v>1849</v>
      </c>
      <c r="E44" s="44">
        <f t="shared" si="1"/>
        <v>79507</v>
      </c>
      <c r="F44" s="49">
        <f t="shared" si="2"/>
        <v>1038.94389072945</v>
      </c>
    </row>
    <row r="45" spans="1:6" ht="14.65" thickBot="1" x14ac:dyDescent="0.5">
      <c r="A45" s="13" t="s">
        <v>45</v>
      </c>
      <c r="B45" s="14">
        <v>1324.97</v>
      </c>
      <c r="C45" s="18">
        <v>44</v>
      </c>
      <c r="D45" s="12">
        <f t="shared" si="0"/>
        <v>1936</v>
      </c>
      <c r="E45" s="44">
        <f t="shared" si="1"/>
        <v>85184</v>
      </c>
      <c r="F45" s="49">
        <f t="shared" si="2"/>
        <v>1086.2124902171458</v>
      </c>
    </row>
    <row r="46" spans="1:6" ht="14.65" thickTop="1" x14ac:dyDescent="0.45">
      <c r="A46" s="13" t="s">
        <v>149</v>
      </c>
      <c r="B46" s="14">
        <v>1382.97</v>
      </c>
      <c r="C46" s="15">
        <v>45</v>
      </c>
      <c r="D46" s="12">
        <f t="shared" si="0"/>
        <v>2025</v>
      </c>
      <c r="E46" s="44">
        <f t="shared" si="1"/>
        <v>91125</v>
      </c>
      <c r="F46" s="49">
        <f t="shared" si="2"/>
        <v>1134.0491721864632</v>
      </c>
    </row>
    <row r="47" spans="1:6" x14ac:dyDescent="0.45">
      <c r="A47" s="13" t="s">
        <v>150</v>
      </c>
      <c r="B47" s="14">
        <v>1233.7</v>
      </c>
      <c r="C47" s="15">
        <v>46</v>
      </c>
      <c r="D47" s="12">
        <f t="shared" si="0"/>
        <v>2116</v>
      </c>
      <c r="E47" s="44">
        <f t="shared" si="1"/>
        <v>97336</v>
      </c>
      <c r="F47" s="49">
        <f t="shared" si="2"/>
        <v>1182.4104224257308</v>
      </c>
    </row>
    <row r="48" spans="1:6" x14ac:dyDescent="0.45">
      <c r="A48" s="13" t="s">
        <v>151</v>
      </c>
      <c r="B48" s="14">
        <v>1232.27</v>
      </c>
      <c r="C48" s="15">
        <v>47</v>
      </c>
      <c r="D48" s="12">
        <f t="shared" si="0"/>
        <v>2209</v>
      </c>
      <c r="E48" s="44">
        <f t="shared" si="1"/>
        <v>103823</v>
      </c>
      <c r="F48" s="49">
        <f t="shared" si="2"/>
        <v>1231.2527267232749</v>
      </c>
    </row>
    <row r="49" spans="1:6" x14ac:dyDescent="0.45">
      <c r="A49" s="13" t="s">
        <v>152</v>
      </c>
      <c r="B49" s="14">
        <v>1429.06</v>
      </c>
      <c r="C49" s="15">
        <v>48</v>
      </c>
      <c r="D49" s="12">
        <f t="shared" si="0"/>
        <v>2304</v>
      </c>
      <c r="E49" s="44">
        <f>C49^3</f>
        <v>110592</v>
      </c>
      <c r="F49" s="49">
        <f>$J$12+$J$13*$C49+$J$14*$D49+$J$15*$E49</f>
        <v>1280.5325708674245</v>
      </c>
    </row>
    <row r="50" spans="1:6" x14ac:dyDescent="0.45">
      <c r="A50" s="13" t="s">
        <v>153</v>
      </c>
      <c r="B50" s="14">
        <v>1279.48</v>
      </c>
      <c r="C50" s="15">
        <v>49</v>
      </c>
      <c r="D50" s="12">
        <f t="shared" si="0"/>
        <v>2401</v>
      </c>
      <c r="E50" s="44">
        <f t="shared" si="1"/>
        <v>117649</v>
      </c>
      <c r="F50" s="49">
        <f t="shared" si="2"/>
        <v>1330.2064406465063</v>
      </c>
    </row>
    <row r="51" spans="1:6" x14ac:dyDescent="0.45">
      <c r="A51" s="13" t="s">
        <v>154</v>
      </c>
      <c r="B51" s="14">
        <v>1270.27</v>
      </c>
      <c r="C51" s="15">
        <v>50</v>
      </c>
      <c r="D51" s="12">
        <f t="shared" si="0"/>
        <v>2500</v>
      </c>
      <c r="E51" s="44">
        <f t="shared" si="1"/>
        <v>125000</v>
      </c>
      <c r="F51" s="49">
        <f t="shared" si="2"/>
        <v>1380.230821848849</v>
      </c>
    </row>
    <row r="52" spans="1:6" x14ac:dyDescent="0.45">
      <c r="A52" s="13" t="s">
        <v>155</v>
      </c>
      <c r="B52" s="14">
        <v>1440.57</v>
      </c>
      <c r="C52" s="15">
        <v>51</v>
      </c>
      <c r="D52" s="12">
        <f t="shared" si="0"/>
        <v>2601</v>
      </c>
      <c r="E52" s="44">
        <f t="shared" si="1"/>
        <v>132651</v>
      </c>
      <c r="F52" s="49">
        <f t="shared" si="2"/>
        <v>1430.5622002627788</v>
      </c>
    </row>
    <row r="53" spans="1:6" ht="14.65" thickBot="1" x14ac:dyDescent="0.5">
      <c r="A53" s="13" t="s">
        <v>156</v>
      </c>
      <c r="B53" s="14">
        <v>1544.5</v>
      </c>
      <c r="C53" s="18">
        <v>52</v>
      </c>
      <c r="D53" s="12">
        <f t="shared" si="0"/>
        <v>2704</v>
      </c>
      <c r="E53" s="44">
        <f t="shared" si="1"/>
        <v>140608</v>
      </c>
      <c r="F53" s="49">
        <f t="shared" si="2"/>
        <v>1481.1570616766248</v>
      </c>
    </row>
    <row r="54" spans="1:6" ht="14.65" thickTop="1" x14ac:dyDescent="0.45">
      <c r="A54" s="13" t="s">
        <v>157</v>
      </c>
      <c r="B54" s="14">
        <v>1466.92</v>
      </c>
      <c r="C54" s="15">
        <v>53</v>
      </c>
      <c r="D54" s="12">
        <f t="shared" si="0"/>
        <v>2809</v>
      </c>
      <c r="E54" s="44">
        <f t="shared" si="1"/>
        <v>148877</v>
      </c>
      <c r="F54" s="49">
        <f t="shared" si="2"/>
        <v>1531.9718918787137</v>
      </c>
    </row>
    <row r="55" spans="1:6" x14ac:dyDescent="0.45">
      <c r="A55" s="13" t="s">
        <v>158</v>
      </c>
      <c r="B55" s="14">
        <v>1465.41</v>
      </c>
      <c r="C55" s="15">
        <v>54</v>
      </c>
      <c r="D55" s="12">
        <f t="shared" si="0"/>
        <v>2916</v>
      </c>
      <c r="E55" s="44">
        <f t="shared" si="1"/>
        <v>157464</v>
      </c>
      <c r="F55" s="49">
        <f t="shared" si="2"/>
        <v>1582.9631766573741</v>
      </c>
    </row>
    <row r="56" spans="1:6" x14ac:dyDescent="0.45">
      <c r="A56" s="13" t="s">
        <v>159</v>
      </c>
      <c r="B56" s="14">
        <v>1592.03</v>
      </c>
      <c r="C56" s="15">
        <v>55</v>
      </c>
      <c r="D56" s="12">
        <f t="shared" si="0"/>
        <v>3025</v>
      </c>
      <c r="E56" s="44">
        <f t="shared" si="1"/>
        <v>166375</v>
      </c>
      <c r="F56" s="49">
        <f t="shared" si="2"/>
        <v>1634.0874018009324</v>
      </c>
    </row>
    <row r="57" spans="1:6" x14ac:dyDescent="0.45">
      <c r="A57" s="13" t="s">
        <v>160</v>
      </c>
      <c r="B57" s="14">
        <v>1700.33</v>
      </c>
      <c r="C57" s="15">
        <v>56</v>
      </c>
      <c r="D57" s="12">
        <f t="shared" si="0"/>
        <v>3136</v>
      </c>
      <c r="E57" s="44">
        <f t="shared" si="1"/>
        <v>175616</v>
      </c>
      <c r="F57" s="49">
        <f>$J$12+$J$13*$C57+$J$14*$D57+$J$15*$E57</f>
        <v>1685.3010530977176</v>
      </c>
    </row>
    <row r="58" spans="1:6" x14ac:dyDescent="0.45">
      <c r="A58" s="13" t="s">
        <v>161</v>
      </c>
      <c r="B58" s="14">
        <v>1689.69</v>
      </c>
      <c r="C58" s="15">
        <v>57</v>
      </c>
      <c r="D58" s="12">
        <f t="shared" si="0"/>
        <v>3249</v>
      </c>
      <c r="E58" s="44">
        <f t="shared" si="1"/>
        <v>185193</v>
      </c>
      <c r="F58" s="49">
        <f t="shared" si="2"/>
        <v>1736.5606163360565</v>
      </c>
    </row>
    <row r="59" spans="1:6" x14ac:dyDescent="0.45">
      <c r="A59" s="13" t="s">
        <v>162</v>
      </c>
      <c r="B59" s="14">
        <v>1796.5</v>
      </c>
      <c r="C59" s="15">
        <v>58</v>
      </c>
      <c r="D59" s="12">
        <f t="shared" si="0"/>
        <v>3364</v>
      </c>
      <c r="E59" s="44">
        <f t="shared" si="1"/>
        <v>195112</v>
      </c>
      <c r="F59" s="49">
        <f t="shared" si="2"/>
        <v>1787.8225773042773</v>
      </c>
    </row>
    <row r="60" spans="1:6" x14ac:dyDescent="0.45">
      <c r="A60" s="13" t="s">
        <v>163</v>
      </c>
      <c r="B60" s="14">
        <v>1822.91</v>
      </c>
      <c r="C60" s="15">
        <v>59</v>
      </c>
      <c r="D60" s="12">
        <f t="shared" si="0"/>
        <v>3481</v>
      </c>
      <c r="E60" s="44">
        <f t="shared" si="1"/>
        <v>205379</v>
      </c>
      <c r="F60" s="49">
        <f t="shared" si="2"/>
        <v>1839.0434217907068</v>
      </c>
    </row>
    <row r="61" spans="1:6" ht="14.65" thickBot="1" x14ac:dyDescent="0.5">
      <c r="A61" s="16" t="s">
        <v>164</v>
      </c>
      <c r="B61" s="17">
        <v>1898.27</v>
      </c>
      <c r="C61" s="18">
        <v>60</v>
      </c>
      <c r="D61" s="50">
        <f t="shared" si="0"/>
        <v>3600</v>
      </c>
      <c r="E61" s="51">
        <f t="shared" si="1"/>
        <v>216000</v>
      </c>
      <c r="F61" s="49">
        <f t="shared" si="2"/>
        <v>1890.1796355836739</v>
      </c>
    </row>
    <row r="62" spans="1:6" ht="14.65" thickTop="1" x14ac:dyDescent="0.45">
      <c r="A62" s="40"/>
      <c r="B62" s="41"/>
      <c r="C62" s="41">
        <v>61</v>
      </c>
      <c r="D62" s="41">
        <f t="shared" si="0"/>
        <v>3721</v>
      </c>
      <c r="E62" s="41">
        <f t="shared" si="1"/>
        <v>226981</v>
      </c>
      <c r="F62" s="41">
        <f t="shared" si="2"/>
        <v>1941.1877044715052</v>
      </c>
    </row>
    <row r="63" spans="1:6" x14ac:dyDescent="0.45">
      <c r="A63" s="40"/>
      <c r="B63" s="41"/>
      <c r="C63" s="41">
        <v>62</v>
      </c>
      <c r="D63" s="41">
        <f t="shared" si="0"/>
        <v>3844</v>
      </c>
      <c r="E63" s="41">
        <f t="shared" si="1"/>
        <v>238328</v>
      </c>
      <c r="F63" s="41">
        <f t="shared" si="2"/>
        <v>1992.0241142425295</v>
      </c>
    </row>
    <row r="64" spans="1:6" x14ac:dyDescent="0.45">
      <c r="A64" s="40" t="s">
        <v>177</v>
      </c>
      <c r="B64" s="41"/>
      <c r="C64" s="41">
        <v>63</v>
      </c>
      <c r="D64" s="41">
        <f t="shared" si="0"/>
        <v>3969</v>
      </c>
      <c r="E64" s="41">
        <f t="shared" si="1"/>
        <v>250047</v>
      </c>
      <c r="F64" s="42">
        <f t="shared" si="2"/>
        <v>2042.6453506850735</v>
      </c>
    </row>
  </sheetData>
  <mergeCells count="16">
    <mergeCell ref="J5:J6"/>
    <mergeCell ref="K5:K6"/>
    <mergeCell ref="L5:L6"/>
    <mergeCell ref="M5:M6"/>
    <mergeCell ref="N5:N6"/>
    <mergeCell ref="J10:J11"/>
    <mergeCell ref="K10:K11"/>
    <mergeCell ref="L10:L11"/>
    <mergeCell ref="M10:M11"/>
    <mergeCell ref="N10:O10"/>
    <mergeCell ref="J1:J2"/>
    <mergeCell ref="K1:K2"/>
    <mergeCell ref="L1:L2"/>
    <mergeCell ref="M1:M2"/>
    <mergeCell ref="N1:N2"/>
    <mergeCell ref="O1:O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6CF4-87DD-40C2-B97D-D67D7EADB0DD}">
  <dimension ref="B9"/>
  <sheetViews>
    <sheetView workbookViewId="0"/>
  </sheetViews>
  <sheetFormatPr defaultRowHeight="14.25" x14ac:dyDescent="0.45"/>
  <sheetData>
    <row r="9" spans="2:2" x14ac:dyDescent="0.45">
      <c r="B9" s="3">
        <f>1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B364-E29E-45F9-B4AC-59859EF25B8E}">
  <dimension ref="A1:G23"/>
  <sheetViews>
    <sheetView showGridLines="0" workbookViewId="0">
      <selection activeCell="A8" sqref="A8:G22"/>
    </sheetView>
  </sheetViews>
  <sheetFormatPr defaultColWidth="12.59765625" defaultRowHeight="14.25" x14ac:dyDescent="0.45"/>
  <cols>
    <col min="1" max="1" width="17.86328125" bestFit="1" customWidth="1"/>
    <col min="2" max="7" width="12.59765625" customWidth="1"/>
  </cols>
  <sheetData>
    <row r="1" spans="1:7" s="20" customFormat="1" ht="18" x14ac:dyDescent="0.55000000000000004">
      <c r="A1" s="26" t="s">
        <v>87</v>
      </c>
      <c r="B1" s="24"/>
    </row>
    <row r="2" spans="1:7" s="20" customFormat="1" ht="10.5" x14ac:dyDescent="0.35">
      <c r="A2" s="22" t="s">
        <v>88</v>
      </c>
      <c r="B2" s="24" t="s">
        <v>89</v>
      </c>
    </row>
    <row r="3" spans="1:7" s="20" customFormat="1" ht="10.5" x14ac:dyDescent="0.35">
      <c r="A3" s="22" t="s">
        <v>90</v>
      </c>
      <c r="B3" s="24" t="s">
        <v>91</v>
      </c>
    </row>
    <row r="4" spans="1:7" s="20" customFormat="1" ht="10.5" x14ac:dyDescent="0.35">
      <c r="A4" s="22" t="s">
        <v>92</v>
      </c>
      <c r="B4" s="24" t="s">
        <v>119</v>
      </c>
    </row>
    <row r="5" spans="1:7" s="20" customFormat="1" ht="10.5" x14ac:dyDescent="0.35">
      <c r="A5" s="22" t="s">
        <v>93</v>
      </c>
      <c r="B5" s="24" t="s">
        <v>94</v>
      </c>
    </row>
    <row r="6" spans="1:7" s="21" customFormat="1" ht="10.5" x14ac:dyDescent="0.35">
      <c r="A6" s="23" t="s">
        <v>95</v>
      </c>
      <c r="B6" s="25" t="s">
        <v>1</v>
      </c>
    </row>
    <row r="8" spans="1:7" ht="15" customHeight="1" x14ac:dyDescent="0.45">
      <c r="A8" s="30" t="s">
        <v>147</v>
      </c>
      <c r="B8" s="38" t="s">
        <v>97</v>
      </c>
      <c r="C8" s="36" t="s">
        <v>98</v>
      </c>
      <c r="D8" s="38" t="s">
        <v>99</v>
      </c>
      <c r="E8" s="38" t="s">
        <v>100</v>
      </c>
      <c r="F8" s="38" t="s">
        <v>101</v>
      </c>
      <c r="G8" s="36" t="s">
        <v>102</v>
      </c>
    </row>
    <row r="9" spans="1:7" ht="15" customHeight="1" thickBot="1" x14ac:dyDescent="0.5">
      <c r="A9" s="31" t="s">
        <v>96</v>
      </c>
      <c r="B9" s="37"/>
      <c r="C9" s="37"/>
      <c r="D9" s="37"/>
      <c r="E9" s="37"/>
      <c r="F9" s="37"/>
      <c r="G9" s="37"/>
    </row>
    <row r="10" spans="1:7" ht="15" customHeight="1" thickTop="1" x14ac:dyDescent="0.45">
      <c r="A10" s="29"/>
      <c r="B10" s="32">
        <v>0.99591700484486134</v>
      </c>
      <c r="C10" s="32">
        <v>0.99185068053915948</v>
      </c>
      <c r="D10" s="32">
        <v>0.9912394815795964</v>
      </c>
      <c r="E10" s="33">
        <v>30.482691275952011</v>
      </c>
      <c r="F10" s="33">
        <v>0</v>
      </c>
      <c r="G10" s="33">
        <v>0</v>
      </c>
    </row>
    <row r="11" spans="1:7" ht="15" customHeight="1" x14ac:dyDescent="0.45"/>
    <row r="12" spans="1:7" ht="15" customHeight="1" x14ac:dyDescent="0.45">
      <c r="A12" s="30"/>
      <c r="B12" s="38" t="s">
        <v>104</v>
      </c>
      <c r="C12" s="38" t="s">
        <v>105</v>
      </c>
      <c r="D12" s="38" t="s">
        <v>106</v>
      </c>
      <c r="E12" s="36" t="s">
        <v>107</v>
      </c>
      <c r="F12" s="36" t="s">
        <v>108</v>
      </c>
    </row>
    <row r="13" spans="1:7" ht="15" customHeight="1" thickBot="1" x14ac:dyDescent="0.5">
      <c r="A13" s="31" t="s">
        <v>103</v>
      </c>
      <c r="B13" s="37"/>
      <c r="C13" s="37"/>
      <c r="D13" s="37"/>
      <c r="E13" s="37"/>
      <c r="F13" s="37"/>
    </row>
    <row r="14" spans="1:7" ht="15" customHeight="1" thickTop="1" x14ac:dyDescent="0.45">
      <c r="A14" s="29" t="s">
        <v>109</v>
      </c>
      <c r="B14" s="33">
        <v>3</v>
      </c>
      <c r="C14" s="33">
        <v>4523676.7035447806</v>
      </c>
      <c r="D14" s="33">
        <v>1507892.2345149268</v>
      </c>
      <c r="E14" s="33">
        <v>1622.7951062748177</v>
      </c>
      <c r="F14" s="34">
        <v>8.5450538706959351E-42</v>
      </c>
    </row>
    <row r="15" spans="1:7" ht="15" customHeight="1" x14ac:dyDescent="0.45">
      <c r="A15" s="29" t="s">
        <v>110</v>
      </c>
      <c r="B15" s="33">
        <v>40</v>
      </c>
      <c r="C15" s="33">
        <v>37167.778697000031</v>
      </c>
      <c r="D15" s="33">
        <v>929.19446742500077</v>
      </c>
      <c r="E15" s="27"/>
      <c r="F15" s="27"/>
    </row>
    <row r="16" spans="1:7" ht="15" customHeight="1" x14ac:dyDescent="0.45"/>
    <row r="17" spans="1:7" ht="15" customHeight="1" x14ac:dyDescent="0.45">
      <c r="A17" s="30"/>
      <c r="B17" s="36" t="s">
        <v>112</v>
      </c>
      <c r="C17" s="38" t="s">
        <v>113</v>
      </c>
      <c r="D17" s="36" t="s">
        <v>114</v>
      </c>
      <c r="E17" s="36" t="s">
        <v>108</v>
      </c>
      <c r="F17" s="39" t="s">
        <v>115</v>
      </c>
      <c r="G17" s="39"/>
    </row>
    <row r="18" spans="1:7" ht="15" customHeight="1" thickBot="1" x14ac:dyDescent="0.5">
      <c r="A18" s="31" t="s">
        <v>111</v>
      </c>
      <c r="B18" s="37"/>
      <c r="C18" s="37"/>
      <c r="D18" s="37"/>
      <c r="E18" s="37"/>
      <c r="F18" s="28" t="s">
        <v>116</v>
      </c>
      <c r="G18" s="28" t="s">
        <v>117</v>
      </c>
    </row>
    <row r="19" spans="1:7" ht="15" customHeight="1" thickTop="1" x14ac:dyDescent="0.45">
      <c r="A19" s="29" t="s">
        <v>118</v>
      </c>
      <c r="B19" s="33">
        <v>28.518997355535248</v>
      </c>
      <c r="C19" s="33">
        <v>20.066772265673009</v>
      </c>
      <c r="D19" s="33">
        <v>1.4212050138387697</v>
      </c>
      <c r="E19" s="34">
        <v>0.16300690028733447</v>
      </c>
      <c r="F19" s="33">
        <v>-12.037462233496917</v>
      </c>
      <c r="G19" s="33">
        <v>69.075456944567406</v>
      </c>
    </row>
    <row r="20" spans="1:7" ht="15" customHeight="1" x14ac:dyDescent="0.45">
      <c r="A20" s="29" t="s">
        <v>46</v>
      </c>
      <c r="B20" s="33">
        <v>17.260904333919825</v>
      </c>
      <c r="C20" s="33">
        <v>3.8186101325980184</v>
      </c>
      <c r="D20" s="33">
        <v>4.5202059740453908</v>
      </c>
      <c r="E20" s="34">
        <v>5.3841644520579819E-5</v>
      </c>
      <c r="F20" s="33">
        <v>9.5432053697517958</v>
      </c>
      <c r="G20" s="33">
        <v>24.978603298087855</v>
      </c>
    </row>
    <row r="21" spans="1:7" ht="15" customHeight="1" x14ac:dyDescent="0.45">
      <c r="A21" s="29" t="s">
        <v>128</v>
      </c>
      <c r="B21" s="33">
        <v>-0.91357120776035572</v>
      </c>
      <c r="C21" s="33">
        <v>0.19599724826855652</v>
      </c>
      <c r="D21" s="33">
        <v>-4.6611430304805879</v>
      </c>
      <c r="E21" s="34">
        <v>3.4623304728207102E-5</v>
      </c>
      <c r="F21" s="33">
        <v>-1.309696422803684</v>
      </c>
      <c r="G21" s="33">
        <v>-0.5174459927170274</v>
      </c>
    </row>
    <row r="22" spans="1:7" ht="15" customHeight="1" x14ac:dyDescent="0.45">
      <c r="A22" s="29" t="s">
        <v>129</v>
      </c>
      <c r="B22" s="33">
        <v>2.598331312896196E-2</v>
      </c>
      <c r="C22" s="33">
        <v>2.8649766187966615E-3</v>
      </c>
      <c r="D22" s="33">
        <v>9.0692932565276543</v>
      </c>
      <c r="E22" s="34">
        <v>2.9883243968998081E-11</v>
      </c>
      <c r="F22" s="33">
        <v>2.0192979390909152E-2</v>
      </c>
      <c r="G22" s="33">
        <v>3.1773646867014768E-2</v>
      </c>
    </row>
    <row r="23" spans="1:7" ht="15" customHeight="1" x14ac:dyDescent="0.45"/>
  </sheetData>
  <mergeCells count="16">
    <mergeCell ref="B12:B13"/>
    <mergeCell ref="C12:C13"/>
    <mergeCell ref="D12:D13"/>
    <mergeCell ref="E12:E13"/>
    <mergeCell ref="F12:F13"/>
    <mergeCell ref="B17:B18"/>
    <mergeCell ref="C17:C18"/>
    <mergeCell ref="D17:D18"/>
    <mergeCell ref="E17:E18"/>
    <mergeCell ref="F17:G17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C0051-AB63-4D25-8B33-48236DA97CE5}">
  <dimension ref="A1:T29"/>
  <sheetViews>
    <sheetView workbookViewId="0"/>
  </sheetViews>
  <sheetFormatPr defaultColWidth="30.59765625" defaultRowHeight="14.25" x14ac:dyDescent="0.45"/>
  <cols>
    <col min="1" max="1" width="30.59765625" style="5"/>
    <col min="2" max="16384" width="30.59765625" style="4"/>
  </cols>
  <sheetData>
    <row r="1" spans="1:20" x14ac:dyDescent="0.45">
      <c r="A1" s="5" t="s">
        <v>56</v>
      </c>
      <c r="B1" s="4" t="s">
        <v>57</v>
      </c>
      <c r="C1" s="4" t="s">
        <v>47</v>
      </c>
      <c r="D1" s="4">
        <v>7</v>
      </c>
      <c r="E1" s="4" t="s">
        <v>48</v>
      </c>
      <c r="F1" s="4">
        <v>5</v>
      </c>
      <c r="G1" s="4" t="s">
        <v>49</v>
      </c>
      <c r="H1" s="4">
        <v>1</v>
      </c>
      <c r="I1" s="4" t="s">
        <v>50</v>
      </c>
      <c r="J1" s="4">
        <v>1</v>
      </c>
      <c r="K1" s="4" t="s">
        <v>51</v>
      </c>
      <c r="L1" s="4">
        <v>0</v>
      </c>
      <c r="M1" s="4" t="s">
        <v>52</v>
      </c>
      <c r="N1" s="4">
        <v>0</v>
      </c>
      <c r="O1" s="4" t="s">
        <v>53</v>
      </c>
      <c r="P1" s="4">
        <v>1</v>
      </c>
      <c r="Q1" s="4" t="s">
        <v>54</v>
      </c>
      <c r="R1" s="4">
        <v>0</v>
      </c>
      <c r="S1" s="4" t="s">
        <v>55</v>
      </c>
      <c r="T1" s="4">
        <v>0</v>
      </c>
    </row>
    <row r="2" spans="1:20" x14ac:dyDescent="0.45">
      <c r="A2" s="5" t="s">
        <v>58</v>
      </c>
      <c r="B2" s="4" t="s">
        <v>59</v>
      </c>
    </row>
    <row r="3" spans="1:20" x14ac:dyDescent="0.45">
      <c r="A3" s="5" t="s">
        <v>60</v>
      </c>
      <c r="B3" s="4" t="b">
        <f>IF(B10&gt;256,"TripUpST110AndEarlier",TRUE)</f>
        <v>1</v>
      </c>
    </row>
    <row r="4" spans="1:20" x14ac:dyDescent="0.45">
      <c r="A4" s="5" t="s">
        <v>61</v>
      </c>
      <c r="B4" s="4" t="s">
        <v>62</v>
      </c>
    </row>
    <row r="5" spans="1:20" x14ac:dyDescent="0.45">
      <c r="A5" s="5" t="s">
        <v>63</v>
      </c>
      <c r="B5" s="4" t="b">
        <v>1</v>
      </c>
    </row>
    <row r="6" spans="1:20" x14ac:dyDescent="0.45">
      <c r="A6" s="5" t="s">
        <v>64</v>
      </c>
      <c r="B6" s="4" t="b">
        <v>0</v>
      </c>
    </row>
    <row r="7" spans="1:20" x14ac:dyDescent="0.45">
      <c r="A7" s="5" t="s">
        <v>65</v>
      </c>
      <c r="B7" s="4">
        <f>'Question 1 - Exponential'!$A$1:$F$45</f>
        <v>90.05</v>
      </c>
    </row>
    <row r="8" spans="1:20" x14ac:dyDescent="0.45">
      <c r="A8" s="5" t="s">
        <v>66</v>
      </c>
      <c r="B8" s="4">
        <v>2</v>
      </c>
    </row>
    <row r="9" spans="1:20" x14ac:dyDescent="0.45">
      <c r="A9" s="5" t="s">
        <v>67</v>
      </c>
      <c r="B9" s="19">
        <f>1</f>
        <v>1</v>
      </c>
    </row>
    <row r="10" spans="1:20" x14ac:dyDescent="0.45">
      <c r="A10" s="5" t="s">
        <v>68</v>
      </c>
      <c r="B10" s="4">
        <v>6</v>
      </c>
    </row>
    <row r="12" spans="1:20" x14ac:dyDescent="0.45">
      <c r="A12" s="5" t="s">
        <v>69</v>
      </c>
      <c r="B12" s="4" t="s">
        <v>130</v>
      </c>
      <c r="C12" s="4" t="s">
        <v>70</v>
      </c>
      <c r="D12" s="4" t="s">
        <v>71</v>
      </c>
      <c r="E12" s="4" t="b">
        <v>1</v>
      </c>
      <c r="F12" s="4">
        <v>0</v>
      </c>
      <c r="G12" s="4">
        <v>4</v>
      </c>
      <c r="H12" s="4">
        <v>1</v>
      </c>
    </row>
    <row r="13" spans="1:20" x14ac:dyDescent="0.45">
      <c r="A13" s="5" t="s">
        <v>72</v>
      </c>
      <c r="B13" s="4" t="str">
        <f>'Question 1 - Exponential'!$A$1:$A$45</f>
        <v>Q4-97</v>
      </c>
    </row>
    <row r="14" spans="1:20" x14ac:dyDescent="0.45">
      <c r="A14" s="5" t="s">
        <v>73</v>
      </c>
    </row>
    <row r="15" spans="1:20" x14ac:dyDescent="0.45">
      <c r="A15" s="5" t="s">
        <v>74</v>
      </c>
      <c r="B15" s="4" t="s">
        <v>131</v>
      </c>
      <c r="C15" s="4" t="s">
        <v>75</v>
      </c>
      <c r="D15" s="4" t="s">
        <v>76</v>
      </c>
      <c r="E15" s="4" t="b">
        <v>1</v>
      </c>
      <c r="F15" s="4">
        <v>0</v>
      </c>
      <c r="G15" s="4">
        <v>4</v>
      </c>
      <c r="H15" s="4">
        <v>0</v>
      </c>
    </row>
    <row r="16" spans="1:20" x14ac:dyDescent="0.45">
      <c r="A16" s="5" t="s">
        <v>77</v>
      </c>
      <c r="B16" s="6">
        <f>'Question 1 - Exponential'!$B$1:$B$45</f>
        <v>169.04</v>
      </c>
    </row>
    <row r="17" spans="1:8" x14ac:dyDescent="0.45">
      <c r="A17" s="5" t="s">
        <v>78</v>
      </c>
    </row>
    <row r="18" spans="1:8" x14ac:dyDescent="0.45">
      <c r="A18" s="5" t="s">
        <v>79</v>
      </c>
      <c r="B18" s="4" t="s">
        <v>132</v>
      </c>
      <c r="C18" s="4" t="s">
        <v>80</v>
      </c>
      <c r="D18" s="4" t="s">
        <v>121</v>
      </c>
      <c r="E18" s="4" t="b">
        <v>1</v>
      </c>
      <c r="F18" s="4">
        <v>0</v>
      </c>
      <c r="G18" s="4">
        <v>4</v>
      </c>
      <c r="H18" s="4">
        <v>0</v>
      </c>
    </row>
    <row r="19" spans="1:8" x14ac:dyDescent="0.45">
      <c r="A19" s="5" t="s">
        <v>82</v>
      </c>
      <c r="B19" s="6">
        <f>'Question 1 - Exponential'!$C$1:$C$45</f>
        <v>5.3053922802199986</v>
      </c>
    </row>
    <row r="20" spans="1:8" x14ac:dyDescent="0.45">
      <c r="A20" s="5" t="s">
        <v>83</v>
      </c>
    </row>
    <row r="21" spans="1:8" x14ac:dyDescent="0.45">
      <c r="A21" s="5" t="s">
        <v>84</v>
      </c>
      <c r="B21" s="4" t="s">
        <v>133</v>
      </c>
      <c r="C21" s="4" t="s">
        <v>134</v>
      </c>
      <c r="D21" s="4" t="s">
        <v>81</v>
      </c>
      <c r="E21" s="4" t="b">
        <v>1</v>
      </c>
      <c r="F21" s="4">
        <v>0</v>
      </c>
      <c r="G21" s="4">
        <v>4</v>
      </c>
      <c r="H21" s="4">
        <v>0</v>
      </c>
    </row>
    <row r="22" spans="1:8" x14ac:dyDescent="0.45">
      <c r="A22" s="5" t="s">
        <v>85</v>
      </c>
      <c r="B22" s="4">
        <f>'Question 1 - Exponential'!$D$1:$D$45</f>
        <v>21</v>
      </c>
    </row>
    <row r="23" spans="1:8" x14ac:dyDescent="0.45">
      <c r="A23" s="5" t="s">
        <v>86</v>
      </c>
    </row>
    <row r="24" spans="1:8" x14ac:dyDescent="0.45">
      <c r="A24" s="5" t="s">
        <v>135</v>
      </c>
      <c r="B24" s="4" t="s">
        <v>136</v>
      </c>
      <c r="C24" s="4" t="s">
        <v>137</v>
      </c>
      <c r="D24" s="4" t="s">
        <v>138</v>
      </c>
      <c r="E24" s="4" t="b">
        <v>1</v>
      </c>
      <c r="F24" s="4">
        <v>0</v>
      </c>
      <c r="G24" s="4">
        <v>4</v>
      </c>
      <c r="H24" s="4">
        <v>0</v>
      </c>
    </row>
    <row r="25" spans="1:8" x14ac:dyDescent="0.45">
      <c r="A25" s="5" t="s">
        <v>139</v>
      </c>
      <c r="B25" s="4">
        <f>'Question 1 - Exponential'!$E$1:$E$45</f>
        <v>5.7090541957945042</v>
      </c>
    </row>
    <row r="26" spans="1:8" x14ac:dyDescent="0.45">
      <c r="A26" s="5" t="s">
        <v>140</v>
      </c>
    </row>
    <row r="27" spans="1:8" x14ac:dyDescent="0.45">
      <c r="A27" s="5" t="s">
        <v>141</v>
      </c>
      <c r="B27" s="4" t="s">
        <v>142</v>
      </c>
      <c r="C27" s="4" t="s">
        <v>143</v>
      </c>
      <c r="D27" s="4" t="s">
        <v>144</v>
      </c>
      <c r="E27" s="4" t="b">
        <v>1</v>
      </c>
      <c r="F27" s="4">
        <v>0</v>
      </c>
      <c r="G27" s="4">
        <v>4</v>
      </c>
      <c r="H27" s="4">
        <v>0</v>
      </c>
    </row>
    <row r="28" spans="1:8" x14ac:dyDescent="0.45">
      <c r="A28" s="5" t="s">
        <v>145</v>
      </c>
      <c r="B28" s="4">
        <f>'Question 1 - Exponential'!$F$1:$F$45</f>
        <v>367.99075952173547</v>
      </c>
    </row>
    <row r="29" spans="1:8" x14ac:dyDescent="0.45">
      <c r="A29" s="5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3F46-C598-4BBD-93E5-A2C7F02A9345}">
  <dimension ref="A1:T26"/>
  <sheetViews>
    <sheetView workbookViewId="0"/>
  </sheetViews>
  <sheetFormatPr defaultColWidth="30.59765625" defaultRowHeight="14.25" x14ac:dyDescent="0.45"/>
  <cols>
    <col min="1" max="1" width="30.59765625" style="5"/>
    <col min="2" max="16384" width="30.59765625" style="4"/>
  </cols>
  <sheetData>
    <row r="1" spans="1:20" x14ac:dyDescent="0.45">
      <c r="A1" s="5" t="s">
        <v>56</v>
      </c>
      <c r="B1" s="4" t="s">
        <v>165</v>
      </c>
      <c r="C1" s="4" t="s">
        <v>47</v>
      </c>
      <c r="D1" s="4">
        <v>7</v>
      </c>
      <c r="E1" s="4" t="s">
        <v>48</v>
      </c>
      <c r="F1" s="4">
        <v>5</v>
      </c>
      <c r="G1" s="4" t="s">
        <v>49</v>
      </c>
      <c r="H1" s="4">
        <v>1</v>
      </c>
      <c r="I1" s="4" t="s">
        <v>50</v>
      </c>
      <c r="J1" s="4">
        <v>1</v>
      </c>
      <c r="K1" s="4" t="s">
        <v>51</v>
      </c>
      <c r="L1" s="4">
        <v>0</v>
      </c>
      <c r="M1" s="4" t="s">
        <v>52</v>
      </c>
      <c r="N1" s="4">
        <v>0</v>
      </c>
      <c r="O1" s="4" t="s">
        <v>53</v>
      </c>
      <c r="P1" s="4">
        <v>1</v>
      </c>
      <c r="Q1" s="4" t="s">
        <v>54</v>
      </c>
      <c r="R1" s="4">
        <v>0</v>
      </c>
      <c r="S1" s="4" t="s">
        <v>55</v>
      </c>
      <c r="T1" s="4">
        <v>0</v>
      </c>
    </row>
    <row r="2" spans="1:20" x14ac:dyDescent="0.45">
      <c r="A2" s="5" t="s">
        <v>58</v>
      </c>
      <c r="B2" s="4" t="s">
        <v>166</v>
      </c>
    </row>
    <row r="3" spans="1:20" x14ac:dyDescent="0.45">
      <c r="A3" s="5" t="s">
        <v>60</v>
      </c>
      <c r="B3" s="4" t="b">
        <f>IF(B10&gt;256,"TripUpST110AndEarlier",TRUE)</f>
        <v>1</v>
      </c>
    </row>
    <row r="4" spans="1:20" x14ac:dyDescent="0.45">
      <c r="A4" s="5" t="s">
        <v>61</v>
      </c>
      <c r="B4" s="4" t="s">
        <v>62</v>
      </c>
    </row>
    <row r="5" spans="1:20" x14ac:dyDescent="0.45">
      <c r="A5" s="5" t="s">
        <v>63</v>
      </c>
      <c r="B5" s="4" t="b">
        <v>1</v>
      </c>
    </row>
    <row r="6" spans="1:20" x14ac:dyDescent="0.45">
      <c r="A6" s="5" t="s">
        <v>64</v>
      </c>
      <c r="B6" s="4" t="b">
        <v>0</v>
      </c>
    </row>
    <row r="7" spans="1:20" x14ac:dyDescent="0.45">
      <c r="A7" s="5" t="s">
        <v>65</v>
      </c>
      <c r="B7" s="4">
        <f>'Question 2 - cubic trend'!$A$1:$E$61</f>
        <v>90.05</v>
      </c>
    </row>
    <row r="8" spans="1:20" x14ac:dyDescent="0.45">
      <c r="A8" s="5" t="s">
        <v>66</v>
      </c>
      <c r="B8" s="4">
        <v>2</v>
      </c>
    </row>
    <row r="9" spans="1:20" x14ac:dyDescent="0.45">
      <c r="A9" s="5" t="s">
        <v>67</v>
      </c>
      <c r="B9" s="19">
        <f>1</f>
        <v>1</v>
      </c>
    </row>
    <row r="10" spans="1:20" x14ac:dyDescent="0.45">
      <c r="A10" s="5" t="s">
        <v>68</v>
      </c>
      <c r="B10" s="4">
        <v>5</v>
      </c>
    </row>
    <row r="12" spans="1:20" x14ac:dyDescent="0.45">
      <c r="A12" s="5" t="s">
        <v>69</v>
      </c>
      <c r="B12" s="4" t="s">
        <v>167</v>
      </c>
      <c r="C12" s="4" t="s">
        <v>70</v>
      </c>
      <c r="D12" s="4" t="s">
        <v>168</v>
      </c>
      <c r="E12" s="4" t="b">
        <v>1</v>
      </c>
      <c r="F12" s="4">
        <v>0</v>
      </c>
      <c r="G12" s="4">
        <v>4</v>
      </c>
      <c r="H12" s="4">
        <v>1</v>
      </c>
    </row>
    <row r="13" spans="1:20" x14ac:dyDescent="0.45">
      <c r="A13" s="5" t="s">
        <v>72</v>
      </c>
      <c r="B13" s="4" t="str">
        <f>'Question 2 - cubic trend'!$A$1:$A$61</f>
        <v>Q4-97</v>
      </c>
    </row>
    <row r="14" spans="1:20" x14ac:dyDescent="0.45">
      <c r="A14" s="5" t="s">
        <v>73</v>
      </c>
    </row>
    <row r="15" spans="1:20" x14ac:dyDescent="0.45">
      <c r="A15" s="5" t="s">
        <v>74</v>
      </c>
      <c r="B15" s="4" t="s">
        <v>169</v>
      </c>
      <c r="C15" s="4" t="s">
        <v>75</v>
      </c>
      <c r="D15" s="4" t="s">
        <v>170</v>
      </c>
      <c r="E15" s="4" t="b">
        <v>1</v>
      </c>
      <c r="F15" s="4">
        <v>0</v>
      </c>
      <c r="G15" s="4">
        <v>4</v>
      </c>
      <c r="H15" s="4">
        <v>0</v>
      </c>
    </row>
    <row r="16" spans="1:20" x14ac:dyDescent="0.45">
      <c r="A16" s="5" t="s">
        <v>77</v>
      </c>
      <c r="B16" s="6">
        <f>'Question 2 - cubic trend'!$B$1:$B$61</f>
        <v>169.04</v>
      </c>
    </row>
    <row r="17" spans="1:8" x14ac:dyDescent="0.45">
      <c r="A17" s="5" t="s">
        <v>78</v>
      </c>
    </row>
    <row r="18" spans="1:8" x14ac:dyDescent="0.45">
      <c r="A18" s="5" t="s">
        <v>79</v>
      </c>
      <c r="B18" s="4" t="s">
        <v>171</v>
      </c>
      <c r="C18" s="4" t="s">
        <v>80</v>
      </c>
      <c r="D18" s="4" t="s">
        <v>172</v>
      </c>
      <c r="E18" s="4" t="b">
        <v>1</v>
      </c>
      <c r="F18" s="4">
        <v>0</v>
      </c>
      <c r="G18" s="4">
        <v>4</v>
      </c>
      <c r="H18" s="4">
        <v>0</v>
      </c>
    </row>
    <row r="19" spans="1:8" x14ac:dyDescent="0.45">
      <c r="A19" s="5" t="s">
        <v>82</v>
      </c>
      <c r="B19" s="4">
        <f>'Question 2 - cubic trend'!$C$1:$C$61</f>
        <v>18</v>
      </c>
    </row>
    <row r="20" spans="1:8" x14ac:dyDescent="0.45">
      <c r="A20" s="5" t="s">
        <v>83</v>
      </c>
    </row>
    <row r="21" spans="1:8" x14ac:dyDescent="0.45">
      <c r="A21" s="5" t="s">
        <v>84</v>
      </c>
      <c r="B21" s="4" t="s">
        <v>173</v>
      </c>
      <c r="C21" s="4" t="s">
        <v>134</v>
      </c>
      <c r="D21" s="4" t="s">
        <v>174</v>
      </c>
      <c r="E21" s="4" t="b">
        <v>1</v>
      </c>
      <c r="F21" s="4">
        <v>0</v>
      </c>
      <c r="G21" s="4">
        <v>4</v>
      </c>
      <c r="H21" s="4">
        <v>0</v>
      </c>
    </row>
    <row r="22" spans="1:8" x14ac:dyDescent="0.45">
      <c r="A22" s="5" t="s">
        <v>85</v>
      </c>
      <c r="B22" s="4">
        <f>'Question 2 - cubic trend'!$D$1:$D$61</f>
        <v>441</v>
      </c>
    </row>
    <row r="23" spans="1:8" x14ac:dyDescent="0.45">
      <c r="A23" s="5" t="s">
        <v>86</v>
      </c>
    </row>
    <row r="24" spans="1:8" x14ac:dyDescent="0.45">
      <c r="A24" s="5" t="s">
        <v>135</v>
      </c>
      <c r="B24" s="4" t="s">
        <v>175</v>
      </c>
      <c r="C24" s="4" t="s">
        <v>137</v>
      </c>
      <c r="D24" s="4" t="s">
        <v>176</v>
      </c>
      <c r="E24" s="4" t="b">
        <v>1</v>
      </c>
      <c r="F24" s="4">
        <v>0</v>
      </c>
      <c r="G24" s="4">
        <v>4</v>
      </c>
      <c r="H24" s="4">
        <v>0</v>
      </c>
    </row>
    <row r="25" spans="1:8" x14ac:dyDescent="0.45">
      <c r="A25" s="5" t="s">
        <v>139</v>
      </c>
      <c r="B25" s="4">
        <f>'Question 2 - cubic trend'!$E$1:$E$61</f>
        <v>13824</v>
      </c>
    </row>
    <row r="26" spans="1:8" x14ac:dyDescent="0.45">
      <c r="A26" s="5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DD40-3FFA-4CB2-8D5F-9274B73F1EB3}">
  <dimension ref="A1:G23"/>
  <sheetViews>
    <sheetView showGridLines="0" workbookViewId="0">
      <selection activeCell="A8" sqref="A8:G22"/>
    </sheetView>
  </sheetViews>
  <sheetFormatPr defaultColWidth="12.59765625" defaultRowHeight="14.25" x14ac:dyDescent="0.45"/>
  <cols>
    <col min="1" max="1" width="17.86328125" bestFit="1" customWidth="1"/>
    <col min="2" max="7" width="12.59765625" customWidth="1"/>
  </cols>
  <sheetData>
    <row r="1" spans="1:7" s="20" customFormat="1" ht="18" x14ac:dyDescent="0.55000000000000004">
      <c r="A1" s="26" t="s">
        <v>87</v>
      </c>
      <c r="B1" s="24"/>
    </row>
    <row r="2" spans="1:7" s="20" customFormat="1" ht="10.5" x14ac:dyDescent="0.35">
      <c r="A2" s="22" t="s">
        <v>88</v>
      </c>
      <c r="B2" s="24" t="s">
        <v>89</v>
      </c>
    </row>
    <row r="3" spans="1:7" s="20" customFormat="1" ht="10.5" x14ac:dyDescent="0.35">
      <c r="A3" s="22" t="s">
        <v>90</v>
      </c>
      <c r="B3" s="24" t="s">
        <v>91</v>
      </c>
    </row>
    <row r="4" spans="1:7" s="20" customFormat="1" ht="10.5" x14ac:dyDescent="0.35">
      <c r="A4" s="22" t="s">
        <v>92</v>
      </c>
      <c r="B4" s="24" t="s">
        <v>119</v>
      </c>
    </row>
    <row r="5" spans="1:7" s="20" customFormat="1" ht="10.5" x14ac:dyDescent="0.35">
      <c r="A5" s="22" t="s">
        <v>93</v>
      </c>
      <c r="B5" s="24" t="s">
        <v>94</v>
      </c>
    </row>
    <row r="6" spans="1:7" s="21" customFormat="1" ht="10.5" x14ac:dyDescent="0.35">
      <c r="A6" s="23" t="s">
        <v>95</v>
      </c>
      <c r="B6" s="25" t="s">
        <v>1</v>
      </c>
    </row>
    <row r="8" spans="1:7" ht="15" customHeight="1" x14ac:dyDescent="0.45">
      <c r="A8" s="30" t="s">
        <v>147</v>
      </c>
      <c r="B8" s="38" t="s">
        <v>97</v>
      </c>
      <c r="C8" s="36" t="s">
        <v>98</v>
      </c>
      <c r="D8" s="38" t="s">
        <v>99</v>
      </c>
      <c r="E8" s="38" t="s">
        <v>100</v>
      </c>
      <c r="F8" s="38" t="s">
        <v>101</v>
      </c>
      <c r="G8" s="36" t="s">
        <v>102</v>
      </c>
    </row>
    <row r="9" spans="1:7" ht="15" customHeight="1" thickBot="1" x14ac:dyDescent="0.5">
      <c r="A9" s="31" t="s">
        <v>96</v>
      </c>
      <c r="B9" s="37"/>
      <c r="C9" s="37"/>
      <c r="D9" s="37"/>
      <c r="E9" s="37"/>
      <c r="F9" s="37"/>
      <c r="G9" s="37"/>
    </row>
    <row r="10" spans="1:7" ht="15" customHeight="1" thickTop="1" x14ac:dyDescent="0.45">
      <c r="A10" s="29"/>
      <c r="B10" s="32">
        <v>0.99261480441421146</v>
      </c>
      <c r="C10" s="32">
        <v>0.98528414994226332</v>
      </c>
      <c r="D10" s="32">
        <v>0.98449580083202748</v>
      </c>
      <c r="E10" s="33">
        <v>72.912720489306821</v>
      </c>
      <c r="F10" s="33">
        <v>0</v>
      </c>
      <c r="G10" s="33">
        <v>0</v>
      </c>
    </row>
    <row r="11" spans="1:7" ht="15" customHeight="1" x14ac:dyDescent="0.45"/>
    <row r="12" spans="1:7" ht="15" customHeight="1" x14ac:dyDescent="0.45">
      <c r="A12" s="30"/>
      <c r="B12" s="38" t="s">
        <v>104</v>
      </c>
      <c r="C12" s="38" t="s">
        <v>105</v>
      </c>
      <c r="D12" s="38" t="s">
        <v>106</v>
      </c>
      <c r="E12" s="36" t="s">
        <v>107</v>
      </c>
      <c r="F12" s="36" t="s">
        <v>108</v>
      </c>
    </row>
    <row r="13" spans="1:7" ht="15" customHeight="1" thickBot="1" x14ac:dyDescent="0.5">
      <c r="A13" s="31" t="s">
        <v>103</v>
      </c>
      <c r="B13" s="37"/>
      <c r="C13" s="37"/>
      <c r="D13" s="37"/>
      <c r="E13" s="37"/>
      <c r="F13" s="37"/>
    </row>
    <row r="14" spans="1:7" ht="15" customHeight="1" thickTop="1" x14ac:dyDescent="0.45">
      <c r="A14" s="29" t="s">
        <v>109</v>
      </c>
      <c r="B14" s="33">
        <v>3</v>
      </c>
      <c r="C14" s="33">
        <v>19932913.167565122</v>
      </c>
      <c r="D14" s="33">
        <v>6644304.3891883744</v>
      </c>
      <c r="E14" s="33">
        <v>1249.8068903096048</v>
      </c>
      <c r="F14" s="34">
        <v>2.9968475296770386E-51</v>
      </c>
    </row>
    <row r="15" spans="1:7" ht="15" customHeight="1" x14ac:dyDescent="0.45">
      <c r="A15" s="29" t="s">
        <v>110</v>
      </c>
      <c r="B15" s="33">
        <v>56</v>
      </c>
      <c r="C15" s="33">
        <v>297710.82931249985</v>
      </c>
      <c r="D15" s="33">
        <v>5316.2648091517831</v>
      </c>
      <c r="E15" s="27"/>
      <c r="F15" s="27"/>
    </row>
    <row r="16" spans="1:7" ht="15" customHeight="1" x14ac:dyDescent="0.45"/>
    <row r="17" spans="1:7" ht="15" customHeight="1" x14ac:dyDescent="0.45">
      <c r="A17" s="30"/>
      <c r="B17" s="36" t="s">
        <v>112</v>
      </c>
      <c r="C17" s="38" t="s">
        <v>113</v>
      </c>
      <c r="D17" s="36" t="s">
        <v>114</v>
      </c>
      <c r="E17" s="36" t="s">
        <v>108</v>
      </c>
      <c r="F17" s="39" t="s">
        <v>115</v>
      </c>
      <c r="G17" s="39"/>
    </row>
    <row r="18" spans="1:7" ht="15" customHeight="1" thickBot="1" x14ac:dyDescent="0.5">
      <c r="A18" s="31" t="s">
        <v>111</v>
      </c>
      <c r="B18" s="37"/>
      <c r="C18" s="37"/>
      <c r="D18" s="37"/>
      <c r="E18" s="37"/>
      <c r="F18" s="28" t="s">
        <v>116</v>
      </c>
      <c r="G18" s="28" t="s">
        <v>117</v>
      </c>
    </row>
    <row r="19" spans="1:7" ht="15" customHeight="1" thickTop="1" x14ac:dyDescent="0.45">
      <c r="A19" s="29" t="s">
        <v>118</v>
      </c>
      <c r="B19" s="33">
        <v>161.26680400322948</v>
      </c>
      <c r="C19" s="33">
        <v>40.133439874150341</v>
      </c>
      <c r="D19" s="33">
        <v>4.0182651800824143</v>
      </c>
      <c r="E19" s="34">
        <v>1.7669632485144533E-4</v>
      </c>
      <c r="F19" s="33">
        <v>80.869863059898705</v>
      </c>
      <c r="G19" s="33">
        <v>241.66374494656026</v>
      </c>
    </row>
    <row r="20" spans="1:7" ht="15" customHeight="1" x14ac:dyDescent="0.45">
      <c r="A20" s="29" t="s">
        <v>46</v>
      </c>
      <c r="B20" s="33">
        <v>-19.557492993060805</v>
      </c>
      <c r="C20" s="33">
        <v>5.650848708034852</v>
      </c>
      <c r="D20" s="33">
        <v>-3.4609832971200092</v>
      </c>
      <c r="E20" s="34">
        <v>1.0371558972173125E-3</v>
      </c>
      <c r="F20" s="33">
        <v>-30.87750322104511</v>
      </c>
      <c r="G20" s="33">
        <v>-8.2374827650764999</v>
      </c>
    </row>
    <row r="21" spans="1:7" ht="15" customHeight="1" x14ac:dyDescent="0.45">
      <c r="A21" s="29" t="s">
        <v>128</v>
      </c>
      <c r="B21" s="33">
        <v>1.2413538976022096</v>
      </c>
      <c r="C21" s="33">
        <v>0.2143017469441082</v>
      </c>
      <c r="D21" s="33">
        <v>5.7925514621491434</v>
      </c>
      <c r="E21" s="34">
        <v>3.298229512213847E-7</v>
      </c>
      <c r="F21" s="33">
        <v>0.81205591200353955</v>
      </c>
      <c r="G21" s="33">
        <v>1.6706518832008797</v>
      </c>
    </row>
    <row r="22" spans="1:7" ht="15" customHeight="1" x14ac:dyDescent="0.45">
      <c r="A22" s="29" t="s">
        <v>129</v>
      </c>
      <c r="B22" s="33">
        <v>-7.2523686120549158E-3</v>
      </c>
      <c r="C22" s="33">
        <v>2.3104587851545994E-3</v>
      </c>
      <c r="D22" s="33">
        <v>-3.1389300941672671</v>
      </c>
      <c r="E22" s="34">
        <v>2.7050791118396074E-3</v>
      </c>
      <c r="F22" s="33">
        <v>-1.1880773729696396E-2</v>
      </c>
      <c r="G22" s="33">
        <v>-2.6239634944134355E-3</v>
      </c>
    </row>
    <row r="23" spans="1:7" ht="15" customHeight="1" x14ac:dyDescent="0.45"/>
  </sheetData>
  <mergeCells count="16">
    <mergeCell ref="B12:B13"/>
    <mergeCell ref="C12:C13"/>
    <mergeCell ref="D12:D13"/>
    <mergeCell ref="E12:E13"/>
    <mergeCell ref="F12:F13"/>
    <mergeCell ref="B17:B18"/>
    <mergeCell ref="C17:C18"/>
    <mergeCell ref="D17:D18"/>
    <mergeCell ref="E17:E18"/>
    <mergeCell ref="F17:G17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HeadingPairs>
  <TitlesOfParts>
    <vt:vector size="22" baseType="lpstr">
      <vt:lpstr>Question 1 - Exponential</vt:lpstr>
      <vt:lpstr>Question 2 - cubic trend</vt:lpstr>
      <vt:lpstr>_PalUtilTempWorksheet</vt:lpstr>
      <vt:lpstr>Regression</vt:lpstr>
      <vt:lpstr>_STDS_DG46D8884</vt:lpstr>
      <vt:lpstr>_STDS_DG1ADFF119</vt:lpstr>
      <vt:lpstr>Regression (2)</vt:lpstr>
      <vt:lpstr>ST_Forecastlnsales</vt:lpstr>
      <vt:lpstr>ST_ForecastSales</vt:lpstr>
      <vt:lpstr>ST_lnSales</vt:lpstr>
      <vt:lpstr>ST_Quarter</vt:lpstr>
      <vt:lpstr>ST_Quarter_1</vt:lpstr>
      <vt:lpstr>ST_Sales</vt:lpstr>
      <vt:lpstr>ST_Sales_2</vt:lpstr>
      <vt:lpstr>ST_trend</vt:lpstr>
      <vt:lpstr>ST_trend_3</vt:lpstr>
      <vt:lpstr>ST_trend2</vt:lpstr>
      <vt:lpstr>ST_trend2_4</vt:lpstr>
      <vt:lpstr>ST_trend3</vt:lpstr>
      <vt:lpstr>ST_trend3_5</vt:lpstr>
      <vt:lpstr>Regression!StatToolsHeader</vt:lpstr>
      <vt:lpstr>'Regression (2)'!StatToolsHeader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pan chen</cp:lastModifiedBy>
  <dcterms:created xsi:type="dcterms:W3CDTF">2007-05-15T17:21:22Z</dcterms:created>
  <dcterms:modified xsi:type="dcterms:W3CDTF">2017-12-11T03:04:45Z</dcterms:modified>
</cp:coreProperties>
</file>