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 chen\OneDrive\MBC638\Week 8 - Population Mean\"/>
    </mc:Choice>
  </mc:AlternateContent>
  <xr:revisionPtr revIDLastSave="12" documentId="01D225D5D72AD8DCC2F9ECA380D7FF13C62C1BE6" xr6:coauthVersionLast="24" xr6:coauthVersionMax="24" xr10:uidLastSave="{8FD30CBF-FA35-4172-8B58-89E9568EA681}"/>
  <bookViews>
    <workbookView xWindow="0" yWindow="0" windowWidth="19200" windowHeight="8220" activeTab="4" xr2:uid="{4087AD7B-9119-4D83-A559-223313CFBC98}"/>
  </bookViews>
  <sheets>
    <sheet name="Sheet2" sheetId="2" r:id="rId1"/>
    <sheet name="Slides p12 gm AND GOLD" sheetId="3" r:id="rId2"/>
    <sheet name="Mean, Variance" sheetId="6" r:id="rId3"/>
    <sheet name="LOTTERY" sheetId="5" r:id="rId4"/>
    <sheet name="Quiz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4" l="1"/>
  <c r="E9" i="6" l="1"/>
  <c r="E10" i="6" s="1"/>
  <c r="E11" i="6" s="1"/>
  <c r="D7" i="6"/>
  <c r="D6" i="6"/>
  <c r="D5" i="6"/>
  <c r="D4" i="6"/>
  <c r="D9" i="6" s="1"/>
  <c r="D3" i="6"/>
  <c r="D2" i="6"/>
  <c r="E6" i="6" l="1"/>
  <c r="F6" i="6" s="1"/>
  <c r="E2" i="6"/>
  <c r="F2" i="6" s="1"/>
  <c r="E7" i="6"/>
  <c r="F7" i="6" s="1"/>
  <c r="E3" i="6"/>
  <c r="F3" i="6" s="1"/>
  <c r="E4" i="6"/>
  <c r="F4" i="6" s="1"/>
  <c r="E5" i="6"/>
  <c r="F5" i="6" s="1"/>
  <c r="F10" i="6"/>
  <c r="F11" i="6" s="1"/>
  <c r="J13" i="4"/>
  <c r="K11" i="4"/>
  <c r="J11" i="4"/>
  <c r="J15" i="4" s="1"/>
  <c r="F3" i="4"/>
  <c r="F2" i="4" s="1"/>
  <c r="E6" i="4" s="1"/>
  <c r="E7" i="4" s="1"/>
  <c r="F4" i="4"/>
  <c r="C5" i="5"/>
  <c r="B5" i="5" s="1"/>
  <c r="B7" i="5" s="1"/>
  <c r="B8" i="5" s="1"/>
  <c r="B9" i="5" s="1"/>
  <c r="C4" i="5"/>
  <c r="D10" i="6" l="1"/>
  <c r="D11" i="6" s="1"/>
  <c r="E8" i="4"/>
  <c r="B11" i="4" l="1"/>
  <c r="B19" i="3"/>
  <c r="B16" i="3"/>
  <c r="B15" i="3"/>
  <c r="B13" i="3" l="1"/>
  <c r="B12" i="3"/>
  <c r="C10" i="3"/>
  <c r="B10" i="3"/>
  <c r="C9" i="3"/>
  <c r="B9" i="3"/>
  <c r="C8" i="3"/>
  <c r="B8" i="3"/>
  <c r="E12" i="2"/>
  <c r="E11" i="2"/>
  <c r="E10" i="2"/>
  <c r="D12" i="2"/>
  <c r="D11" i="2"/>
  <c r="F3" i="2"/>
  <c r="F4" i="2"/>
  <c r="F5" i="2"/>
  <c r="F6" i="2"/>
  <c r="F7" i="2"/>
  <c r="F2" i="2"/>
  <c r="E3" i="2"/>
  <c r="E4" i="2"/>
  <c r="E5" i="2"/>
  <c r="E6" i="2"/>
  <c r="E7" i="2"/>
  <c r="E2" i="2"/>
  <c r="D10" i="2"/>
  <c r="D4" i="2"/>
  <c r="D5" i="2"/>
  <c r="D6" i="2"/>
  <c r="D7" i="2"/>
  <c r="D3" i="2"/>
  <c r="D2" i="2"/>
</calcChain>
</file>

<file path=xl/sharedStrings.xml><?xml version="1.0" encoding="utf-8"?>
<sst xmlns="http://schemas.openxmlformats.org/spreadsheetml/2006/main" count="78" uniqueCount="61">
  <si>
    <t>Lose $10</t>
  </si>
  <si>
    <t>E(gain)</t>
  </si>
  <si>
    <t>var(gain)</t>
  </si>
  <si>
    <t>stdev(gain)</t>
  </si>
  <si>
    <t>X</t>
  </si>
  <si>
    <t>P(X)</t>
  </si>
  <si>
    <t>x*P(x)</t>
  </si>
  <si>
    <t>E(X)</t>
  </si>
  <si>
    <t>(x-mu)^2</t>
  </si>
  <si>
    <t>(x-mu)^2*P(X)</t>
  </si>
  <si>
    <t>Var(X)</t>
  </si>
  <si>
    <t>Stdev(x)</t>
  </si>
  <si>
    <t>Economic outcome</t>
  </si>
  <si>
    <t>Probability</t>
  </si>
  <si>
    <t>GM Return</t>
  </si>
  <si>
    <t>Gold Return</t>
  </si>
  <si>
    <t>Depression</t>
  </si>
  <si>
    <t>Recession</t>
  </si>
  <si>
    <t>Normal</t>
  </si>
  <si>
    <t>Boom</t>
  </si>
  <si>
    <t>Variances</t>
  </si>
  <si>
    <t>stdevs</t>
  </si>
  <si>
    <t>covariance</t>
  </si>
  <si>
    <t>correlation</t>
  </si>
  <si>
    <t>GM</t>
  </si>
  <si>
    <t>The two investments are negatively correlated. But we don't know if the correlation is strong or week</t>
  </si>
  <si>
    <t>Portfolio: return</t>
  </si>
  <si>
    <t>Portfolio: variance</t>
  </si>
  <si>
    <t>Gold</t>
  </si>
  <si>
    <t>Weight</t>
  </si>
  <si>
    <t>Means E(X1) and E(X2)</t>
  </si>
  <si>
    <t>E(X1)*a1+E(X2)*b1</t>
  </si>
  <si>
    <t>a1^2*var(X1)+a2^2*var(X2)+2a1a2cov(X1,X2)</t>
  </si>
  <si>
    <r>
      <t>Risk-free rate (</t>
    </r>
    <r>
      <rPr>
        <sz val="11"/>
        <color rgb="FF00B0F0"/>
        <rFont val="Calibri"/>
        <family val="2"/>
        <scheme val="minor"/>
      </rPr>
      <t>constant</t>
    </r>
    <r>
      <rPr>
        <sz val="11"/>
        <color theme="1"/>
        <rFont val="Calibri"/>
        <family val="2"/>
        <scheme val="minor"/>
      </rPr>
      <t>)</t>
    </r>
  </si>
  <si>
    <t>GM's effective E(return)</t>
  </si>
  <si>
    <t>Effective rate of return = nominal rate of return - risk-free rate</t>
  </si>
  <si>
    <t>Payment ($)</t>
  </si>
  <si>
    <t>mean</t>
  </si>
  <si>
    <t>LOTTERY</t>
  </si>
  <si>
    <t>Win $1 mln</t>
  </si>
  <si>
    <t>Gain ($)</t>
  </si>
  <si>
    <t>no injury</t>
  </si>
  <si>
    <t>minor injury</t>
  </si>
  <si>
    <t>major injury</t>
  </si>
  <si>
    <t>Twittter return</t>
  </si>
  <si>
    <t>starbucks return</t>
  </si>
  <si>
    <t>mean expected return</t>
  </si>
  <si>
    <t>Twitter</t>
  </si>
  <si>
    <t>Starbucks</t>
  </si>
  <si>
    <t>std</t>
  </si>
  <si>
    <t>var</t>
  </si>
  <si>
    <t>cov</t>
  </si>
  <si>
    <t>portfolio std</t>
  </si>
  <si>
    <t>(x-mu)^2*p(x)</t>
  </si>
  <si>
    <t>Stdev(X)</t>
  </si>
  <si>
    <t>(Expected profit of the policy)</t>
  </si>
  <si>
    <t>quiz question 5:</t>
  </si>
  <si>
    <t>a)</t>
  </si>
  <si>
    <t>85000+10000</t>
  </si>
  <si>
    <t>quiz 6</t>
  </si>
  <si>
    <t>portfolio variance var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</si>
</sst>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5"/>
      <color rgb="FF111111"/>
      <name val="Inherit"/>
    </font>
    <font>
      <b/>
      <sz val="5"/>
      <color rgb="FF111111"/>
      <name val="Inherit"/>
    </font>
    <font>
      <b/>
      <sz val="16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EAEFF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1B41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>
      <alignment horizontal="left" wrapText="1" readingOrder="1"/>
    </xf>
    <xf numFmtId="0" fontId="1" fillId="2" borderId="1" xfId="0" applyFont="1" applyFill="1" applyBorder="1" applyAlignment="1">
      <alignment horizontal="right" wrapText="1" readingOrder="1"/>
    </xf>
    <xf numFmtId="0" fontId="2" fillId="0" borderId="0" xfId="0" applyFont="1"/>
    <xf numFmtId="0" fontId="3" fillId="2" borderId="1" xfId="0" applyFont="1" applyFill="1" applyBorder="1" applyAlignment="1">
      <alignment horizontal="left" wrapText="1" readingOrder="1"/>
    </xf>
    <xf numFmtId="0" fontId="3" fillId="2" borderId="1" xfId="0" applyFont="1" applyFill="1" applyBorder="1" applyAlignment="1">
      <alignment horizontal="right" wrapText="1" readingOrder="1"/>
    </xf>
    <xf numFmtId="9" fontId="3" fillId="2" borderId="1" xfId="0" applyNumberFormat="1" applyFont="1" applyFill="1" applyBorder="1" applyAlignment="1">
      <alignment horizontal="right" wrapText="1" readingOrder="1"/>
    </xf>
    <xf numFmtId="0" fontId="3" fillId="2" borderId="0" xfId="0" applyFont="1" applyFill="1" applyBorder="1" applyAlignment="1">
      <alignment horizontal="left" wrapText="1" readingOrder="1"/>
    </xf>
    <xf numFmtId="2" fontId="5" fillId="3" borderId="0" xfId="0" applyNumberFormat="1" applyFont="1" applyFill="1"/>
    <xf numFmtId="2" fontId="0" fillId="3" borderId="0" xfId="0" applyNumberFormat="1" applyFill="1"/>
    <xf numFmtId="0" fontId="0" fillId="0" borderId="0" xfId="0" applyFont="1"/>
    <xf numFmtId="9" fontId="0" fillId="0" borderId="0" xfId="1" applyFont="1" applyFill="1" applyBorder="1"/>
    <xf numFmtId="0" fontId="7" fillId="0" borderId="0" xfId="0" applyFont="1"/>
    <xf numFmtId="0" fontId="0" fillId="0" borderId="0" xfId="0" applyFill="1"/>
    <xf numFmtId="164" fontId="0" fillId="0" borderId="2" xfId="0" applyNumberFormat="1" applyBorder="1"/>
    <xf numFmtId="9" fontId="0" fillId="4" borderId="3" xfId="1" applyFont="1" applyFill="1" applyBorder="1"/>
    <xf numFmtId="0" fontId="0" fillId="4" borderId="4" xfId="0" applyFill="1" applyBorder="1"/>
    <xf numFmtId="0" fontId="0" fillId="4" borderId="5" xfId="0" applyFill="1" applyBorder="1"/>
    <xf numFmtId="0" fontId="9" fillId="6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left" vertical="center" wrapText="1"/>
    </xf>
    <xf numFmtId="3" fontId="9" fillId="5" borderId="0" xfId="0" applyNumberFormat="1" applyFont="1" applyFill="1" applyAlignment="1">
      <alignment horizontal="left" vertical="center" wrapText="1"/>
    </xf>
    <xf numFmtId="0" fontId="10" fillId="7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4" fillId="8" borderId="0" xfId="0" applyFont="1" applyFill="1"/>
    <xf numFmtId="0" fontId="0" fillId="0" borderId="6" xfId="0" applyBorder="1"/>
    <xf numFmtId="0" fontId="0" fillId="0" borderId="2" xfId="0" applyBorder="1"/>
    <xf numFmtId="0" fontId="11" fillId="0" borderId="2" xfId="0" applyFont="1" applyBorder="1"/>
    <xf numFmtId="0" fontId="6" fillId="0" borderId="0" xfId="0" applyFont="1"/>
    <xf numFmtId="0" fontId="0" fillId="3" borderId="0" xfId="0" applyFill="1"/>
    <xf numFmtId="2" fontId="0" fillId="0" borderId="0" xfId="0" applyNumberFormat="1"/>
    <xf numFmtId="164" fontId="11" fillId="0" borderId="2" xfId="0" applyNumberFormat="1" applyFont="1" applyBorder="1"/>
    <xf numFmtId="164" fontId="0" fillId="0" borderId="0" xfId="0" applyNumberFormat="1"/>
    <xf numFmtId="1" fontId="0" fillId="3" borderId="0" xfId="0" applyNumberFormat="1" applyFill="1"/>
    <xf numFmtId="1" fontId="0" fillId="0" borderId="0" xfId="0" applyNumberFormat="1"/>
    <xf numFmtId="0" fontId="12" fillId="2" borderId="1" xfId="0" applyFont="1" applyFill="1" applyBorder="1" applyAlignment="1">
      <alignment horizontal="right" wrapText="1" readingOrder="1"/>
    </xf>
    <xf numFmtId="0" fontId="3" fillId="2" borderId="1" xfId="0" applyNumberFormat="1" applyFont="1" applyFill="1" applyBorder="1" applyAlignment="1">
      <alignment horizontal="right" wrapText="1" readingOrder="1"/>
    </xf>
    <xf numFmtId="0" fontId="4" fillId="9" borderId="2" xfId="0" applyFont="1" applyFill="1" applyBorder="1"/>
    <xf numFmtId="0" fontId="0" fillId="10" borderId="0" xfId="0" applyFill="1"/>
    <xf numFmtId="0" fontId="0" fillId="11" borderId="0" xfId="0" applyFill="1"/>
    <xf numFmtId="0" fontId="5" fillId="11" borderId="0" xfId="0" applyFont="1" applyFill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8" fillId="5" borderId="0" xfId="0" applyFont="1" applyFill="1" applyAlignment="1">
      <alignment horizontal="left" vertical="center" wrapText="1"/>
    </xf>
    <xf numFmtId="165" fontId="0" fillId="1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croll" dx="22" fmlaLink="$D$5" horiz="1" max="10000" page="10" val="3042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0</xdr:row>
      <xdr:rowOff>176213</xdr:rowOff>
    </xdr:from>
    <xdr:to>
      <xdr:col>15</xdr:col>
      <xdr:colOff>85725</xdr:colOff>
      <xdr:row>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800725" y="176213"/>
          <a:ext cx="4510088" cy="137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0" fontAlgn="base" hangingPunct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Suppose the investor holds 40% in GM and 60% in Gold.</a:t>
          </a:r>
          <a:endParaRPr lang="en-US">
            <a:effectLst/>
          </a:endParaRPr>
        </a:p>
        <a:p>
          <a:pPr rtl="0" eaLnBrk="0" fontAlgn="base" hangingPunct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Find the expected value and variance of his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portfolio return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>
            <a:effectLst/>
          </a:endParaRPr>
        </a:p>
        <a:p>
          <a:pPr rtl="0" eaLnBrk="0" fontAlgn="base" hangingPunct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e) The risk-free rate is constant at 5%. Then find GM’s effective rate of return.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19050</xdr:rowOff>
        </xdr:from>
        <xdr:to>
          <xdr:col>5</xdr:col>
          <xdr:colOff>381000</xdr:colOff>
          <xdr:row>5</xdr:row>
          <xdr:rowOff>76200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226979</xdr:colOff>
      <xdr:row>2</xdr:row>
      <xdr:rowOff>158074</xdr:rowOff>
    </xdr:from>
    <xdr:to>
      <xdr:col>5</xdr:col>
      <xdr:colOff>405319</xdr:colOff>
      <xdr:row>3</xdr:row>
      <xdr:rowOff>186447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3289267" y="720049"/>
          <a:ext cx="1473740" cy="2045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rgbClr val="00B050"/>
              </a:solidFill>
            </a:rPr>
            <a:t>Probability of winning: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0</xdr:row>
      <xdr:rowOff>128587</xdr:rowOff>
    </xdr:from>
    <xdr:to>
      <xdr:col>16</xdr:col>
      <xdr:colOff>642937</xdr:colOff>
      <xdr:row>14</xdr:row>
      <xdr:rowOff>166686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AA9824-E764-4BCE-BCDA-C7C9399EF3E8}"/>
            </a:ext>
          </a:extLst>
        </xdr:cNvPr>
        <xdr:cNvSpPr txBox="1"/>
      </xdr:nvSpPr>
      <xdr:spPr>
        <a:xfrm>
          <a:off x="7958138" y="128587"/>
          <a:ext cx="3290887" cy="27765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are a risk-averse investor and plan to invest a total of $10,000 in Twitter and Starbucks 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equal proportions 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Twitter's expected return next year is 9.4% with a standard deviation of 2.7%. Starbucks' expected return next year is 9.3% with astandard deviation of 2.5%. Because the two companies are operating in very different industries, the correlation coefficient between the two companies' returns is -0.38.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In the box below, compute and write down the value of the portfolio return's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standard deviation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decimal form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 </a:t>
          </a:r>
          <a:r>
            <a:rPr lang="en-US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rounded to 6 decimal places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sz="1100"/>
        </a:p>
      </xdr:txBody>
    </xdr:sp>
    <xdr:clientData/>
  </xdr:twoCellAnchor>
  <xdr:twoCellAnchor editAs="oneCell">
    <xdr:from>
      <xdr:col>6</xdr:col>
      <xdr:colOff>571500</xdr:colOff>
      <xdr:row>18</xdr:row>
      <xdr:rowOff>26548</xdr:rowOff>
    </xdr:from>
    <xdr:to>
      <xdr:col>21</xdr:col>
      <xdr:colOff>28576</xdr:colOff>
      <xdr:row>22</xdr:row>
      <xdr:rowOff>52386</xdr:rowOff>
    </xdr:to>
    <xdr:pic>
      <xdr:nvPicPr>
        <xdr:cNvPr id="4" name="Picture 3" descr="2qa ) ">
          <a:extLst>
            <a:ext uri="{FF2B5EF4-FFF2-40B4-BE49-F238E27FC236}">
              <a16:creationId xmlns:a16="http://schemas.microsoft.com/office/drawing/2014/main" id="{4C7126C4-32E6-43BF-8917-5481A1962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0588" y="3488886"/>
          <a:ext cx="9172576" cy="749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62A21-4911-4E57-AE3D-1431A91BE60B}">
  <dimension ref="A1:F12"/>
  <sheetViews>
    <sheetView workbookViewId="0">
      <selection activeCell="B27" sqref="B27"/>
    </sheetView>
  </sheetViews>
  <sheetFormatPr defaultRowHeight="14.25"/>
  <sheetData>
    <row r="1" spans="1:6">
      <c r="A1" t="s">
        <v>4</v>
      </c>
      <c r="B1" t="s">
        <v>5</v>
      </c>
      <c r="D1" t="s">
        <v>6</v>
      </c>
      <c r="E1" t="s">
        <v>8</v>
      </c>
      <c r="F1" t="s">
        <v>9</v>
      </c>
    </row>
    <row r="2" spans="1:6">
      <c r="A2">
        <v>0</v>
      </c>
      <c r="B2">
        <v>0.1</v>
      </c>
      <c r="D2">
        <f>A2*B2</f>
        <v>0</v>
      </c>
      <c r="E2">
        <f>(A2-$D$10)^2</f>
        <v>3.61</v>
      </c>
      <c r="F2">
        <f>E2*B2</f>
        <v>0.36099999999999999</v>
      </c>
    </row>
    <row r="3" spans="1:6">
      <c r="A3">
        <v>1</v>
      </c>
      <c r="B3">
        <v>0.4</v>
      </c>
      <c r="D3">
        <f>A3*B3</f>
        <v>0.4</v>
      </c>
      <c r="E3">
        <f t="shared" ref="E3:E7" si="0">(A3-$D$10)^2</f>
        <v>0.80999999999999983</v>
      </c>
      <c r="F3">
        <f t="shared" ref="F3:F7" si="1">E3*B3</f>
        <v>0.32399999999999995</v>
      </c>
    </row>
    <row r="4" spans="1:6">
      <c r="A4">
        <v>2</v>
      </c>
      <c r="B4">
        <v>0.2</v>
      </c>
      <c r="D4">
        <f t="shared" ref="D4:D7" si="2">A4*B4</f>
        <v>0.4</v>
      </c>
      <c r="E4">
        <f t="shared" si="0"/>
        <v>1.0000000000000018E-2</v>
      </c>
      <c r="F4">
        <f t="shared" si="1"/>
        <v>2.0000000000000035E-3</v>
      </c>
    </row>
    <row r="5" spans="1:6">
      <c r="A5">
        <v>3</v>
      </c>
      <c r="B5">
        <v>0.15</v>
      </c>
      <c r="D5">
        <f t="shared" si="2"/>
        <v>0.44999999999999996</v>
      </c>
      <c r="E5">
        <f t="shared" si="0"/>
        <v>1.2100000000000002</v>
      </c>
      <c r="F5">
        <f t="shared" si="1"/>
        <v>0.18150000000000002</v>
      </c>
    </row>
    <row r="6" spans="1:6">
      <c r="A6">
        <v>4</v>
      </c>
      <c r="B6">
        <v>0.1</v>
      </c>
      <c r="D6">
        <f t="shared" si="2"/>
        <v>0.4</v>
      </c>
      <c r="E6">
        <f t="shared" si="0"/>
        <v>4.41</v>
      </c>
      <c r="F6">
        <f t="shared" si="1"/>
        <v>0.44100000000000006</v>
      </c>
    </row>
    <row r="7" spans="1:6">
      <c r="A7">
        <v>5</v>
      </c>
      <c r="B7">
        <v>0.05</v>
      </c>
      <c r="D7">
        <f t="shared" si="2"/>
        <v>0.25</v>
      </c>
      <c r="E7">
        <f t="shared" si="0"/>
        <v>9.6100000000000012</v>
      </c>
      <c r="F7">
        <f t="shared" si="1"/>
        <v>0.48050000000000009</v>
      </c>
    </row>
    <row r="10" spans="1:6">
      <c r="C10" t="s">
        <v>7</v>
      </c>
      <c r="D10">
        <f>SUM(D2:D7)</f>
        <v>1.9</v>
      </c>
      <c r="E10">
        <f>SUMPRODUCT(A2:A7,B2:B7)</f>
        <v>1.9</v>
      </c>
    </row>
    <row r="11" spans="1:6">
      <c r="C11" t="s">
        <v>10</v>
      </c>
      <c r="D11">
        <f>SUM(F2:F7)</f>
        <v>1.79</v>
      </c>
      <c r="E11">
        <f>SUMPRODUCT(A2:A7-E10, A2:A7-E10,B2:B7)</f>
        <v>1.79</v>
      </c>
    </row>
    <row r="12" spans="1:6">
      <c r="C12" t="s">
        <v>11</v>
      </c>
      <c r="D12">
        <f>SQRT(D11)</f>
        <v>1.3379088160259651</v>
      </c>
      <c r="E12">
        <f>SQRT(E11)</f>
        <v>1.3379088160259651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40B5E-CA68-4521-93AE-167B59F4D978}">
  <dimension ref="A1:E20"/>
  <sheetViews>
    <sheetView workbookViewId="0">
      <selection activeCell="C8" sqref="C8"/>
    </sheetView>
  </sheetViews>
  <sheetFormatPr defaultRowHeight="14.25"/>
  <cols>
    <col min="1" max="1" width="18.796875" style="3" customWidth="1"/>
    <col min="2" max="16384" width="9.06640625" style="3"/>
  </cols>
  <sheetData>
    <row r="1" spans="1:5" ht="28.9" thickBot="1">
      <c r="A1" s="1" t="s">
        <v>12</v>
      </c>
      <c r="B1" s="2" t="s">
        <v>13</v>
      </c>
      <c r="C1" s="2" t="s">
        <v>14</v>
      </c>
      <c r="D1" s="2" t="s">
        <v>15</v>
      </c>
    </row>
    <row r="2" spans="1:5" ht="14.65" thickBot="1">
      <c r="A2" s="4" t="s">
        <v>16</v>
      </c>
      <c r="B2" s="5">
        <v>0.05</v>
      </c>
      <c r="C2" s="6">
        <v>-0.2</v>
      </c>
      <c r="D2" s="6">
        <v>0.05</v>
      </c>
    </row>
    <row r="3" spans="1:5" ht="14.65" thickBot="1">
      <c r="A3" s="4" t="s">
        <v>17</v>
      </c>
      <c r="B3" s="5">
        <v>0.3</v>
      </c>
      <c r="C3" s="6">
        <v>0.1</v>
      </c>
      <c r="D3" s="6">
        <v>0.2</v>
      </c>
    </row>
    <row r="4" spans="1:5" ht="14.65" thickBot="1">
      <c r="A4" s="4" t="s">
        <v>18</v>
      </c>
      <c r="B4" s="5">
        <v>0.5</v>
      </c>
      <c r="C4" s="6">
        <v>0.3</v>
      </c>
      <c r="D4" s="6">
        <v>-0.12</v>
      </c>
    </row>
    <row r="5" spans="1:5" ht="14.65" thickBot="1">
      <c r="A5" s="4" t="s">
        <v>19</v>
      </c>
      <c r="B5" s="5">
        <v>0.15</v>
      </c>
      <c r="C5" s="6">
        <v>0.5</v>
      </c>
      <c r="D5" s="6">
        <v>0.09</v>
      </c>
    </row>
    <row r="6" spans="1:5">
      <c r="C6" s="8">
        <v>0.4</v>
      </c>
      <c r="D6" s="8">
        <v>0.6</v>
      </c>
      <c r="E6" s="9" t="s">
        <v>29</v>
      </c>
    </row>
    <row r="7" spans="1:5">
      <c r="B7" s="3" t="s">
        <v>24</v>
      </c>
      <c r="C7" s="3" t="s">
        <v>28</v>
      </c>
    </row>
    <row r="8" spans="1:5">
      <c r="A8" s="7" t="s">
        <v>30</v>
      </c>
      <c r="B8" s="3">
        <f>SUMPRODUCT(B2:B5,C2:C5)</f>
        <v>0.245</v>
      </c>
      <c r="C8" s="3">
        <f>SUMPRODUCT(B2:B5,D2:D5)</f>
        <v>1.6E-2</v>
      </c>
    </row>
    <row r="9" spans="1:5">
      <c r="A9" s="7" t="s">
        <v>20</v>
      </c>
      <c r="B9" s="3">
        <f>SUMPRODUCT(C2:C5-B8,C2:C5-B8,B2:B5)</f>
        <v>2.7474999999999999E-2</v>
      </c>
      <c r="C9" s="3">
        <f>SUMPRODUCT(D2:D5-C8,D2:D5-C8,B2:B5)</f>
        <v>2.0284E-2</v>
      </c>
    </row>
    <row r="10" spans="1:5">
      <c r="A10" s="7" t="s">
        <v>21</v>
      </c>
      <c r="B10" s="3">
        <f>SQRT(B9)</f>
        <v>0.16575584454250775</v>
      </c>
      <c r="C10" s="3">
        <f>SQRT(C9)</f>
        <v>0.14242190842703942</v>
      </c>
    </row>
    <row r="12" spans="1:5">
      <c r="A12" s="7" t="s">
        <v>22</v>
      </c>
      <c r="B12" s="3">
        <f>SUMPRODUCT(C2:C5-B8,D2:D5-C8,B2:B5)</f>
        <v>-9.6699999999999998E-3</v>
      </c>
      <c r="C12" s="3" t="s">
        <v>25</v>
      </c>
    </row>
    <row r="13" spans="1:5">
      <c r="A13" s="7" t="s">
        <v>23</v>
      </c>
      <c r="B13" s="3">
        <f>B12/(B10*C10)</f>
        <v>-0.40961968814734667</v>
      </c>
    </row>
    <row r="15" spans="1:5">
      <c r="A15" s="7" t="s">
        <v>26</v>
      </c>
      <c r="B15" s="3">
        <f>B8*C6+C8*D6</f>
        <v>0.1076</v>
      </c>
      <c r="E15" s="10" t="s">
        <v>31</v>
      </c>
    </row>
    <row r="16" spans="1:5">
      <c r="A16" s="7" t="s">
        <v>27</v>
      </c>
      <c r="B16" s="3">
        <f>C6*C6*B9+D6*D6*C9+2*C6*D6*B12</f>
        <v>7.0566400000000003E-3</v>
      </c>
      <c r="E16" s="10" t="s">
        <v>32</v>
      </c>
    </row>
    <row r="18" spans="1:4">
      <c r="A18" s="11" t="s">
        <v>33</v>
      </c>
      <c r="B18" s="12">
        <v>0.05</v>
      </c>
      <c r="C18"/>
      <c r="D18" s="13"/>
    </row>
    <row r="19" spans="1:4">
      <c r="A19" s="11" t="s">
        <v>34</v>
      </c>
      <c r="B19" s="14">
        <f>B8-B18</f>
        <v>0.19500000000000001</v>
      </c>
      <c r="C19"/>
      <c r="D19" s="13"/>
    </row>
    <row r="20" spans="1:4">
      <c r="A20" s="15" t="s">
        <v>35</v>
      </c>
      <c r="B20" s="16"/>
      <c r="C20" s="16"/>
      <c r="D20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24E2-8315-4B83-BC9F-1186EE488837}">
  <dimension ref="A1:F11"/>
  <sheetViews>
    <sheetView workbookViewId="0">
      <selection activeCell="G26" sqref="G26"/>
    </sheetView>
  </sheetViews>
  <sheetFormatPr defaultRowHeight="14.25"/>
  <sheetData>
    <row r="1" spans="1:6">
      <c r="A1" s="36" t="s">
        <v>4</v>
      </c>
      <c r="B1" s="36" t="s">
        <v>5</v>
      </c>
      <c r="D1" t="s">
        <v>6</v>
      </c>
      <c r="E1" t="s">
        <v>8</v>
      </c>
      <c r="F1" t="s">
        <v>53</v>
      </c>
    </row>
    <row r="2" spans="1:6">
      <c r="A2" s="25">
        <v>0</v>
      </c>
      <c r="B2" s="25">
        <v>0.1</v>
      </c>
      <c r="D2">
        <f>A2*B2</f>
        <v>0</v>
      </c>
      <c r="E2">
        <f>(A2-D$9)^2</f>
        <v>3.61</v>
      </c>
      <c r="F2">
        <f>E2*B2</f>
        <v>0.36099999999999999</v>
      </c>
    </row>
    <row r="3" spans="1:6">
      <c r="A3" s="25">
        <v>1</v>
      </c>
      <c r="B3" s="25">
        <v>0.4</v>
      </c>
      <c r="D3">
        <f t="shared" ref="D3:D7" si="0">A3*B3</f>
        <v>0.4</v>
      </c>
      <c r="E3">
        <f t="shared" ref="E3:E6" si="1">(A3-D$9)^2</f>
        <v>0.80999999999999983</v>
      </c>
      <c r="F3">
        <f t="shared" ref="F3:F7" si="2">E3*B3</f>
        <v>0.32399999999999995</v>
      </c>
    </row>
    <row r="4" spans="1:6">
      <c r="A4" s="25">
        <v>2</v>
      </c>
      <c r="B4" s="25">
        <v>0.2</v>
      </c>
      <c r="D4">
        <f t="shared" si="0"/>
        <v>0.4</v>
      </c>
      <c r="E4">
        <f t="shared" si="1"/>
        <v>1.0000000000000018E-2</v>
      </c>
      <c r="F4">
        <f t="shared" si="2"/>
        <v>2.0000000000000035E-3</v>
      </c>
    </row>
    <row r="5" spans="1:6">
      <c r="A5" s="25">
        <v>3</v>
      </c>
      <c r="B5" s="25">
        <v>0.15</v>
      </c>
      <c r="D5">
        <f t="shared" si="0"/>
        <v>0.44999999999999996</v>
      </c>
      <c r="E5">
        <f t="shared" si="1"/>
        <v>1.2100000000000002</v>
      </c>
      <c r="F5">
        <f t="shared" si="2"/>
        <v>0.18150000000000002</v>
      </c>
    </row>
    <row r="6" spans="1:6">
      <c r="A6" s="25">
        <v>4</v>
      </c>
      <c r="B6" s="25">
        <v>0.1</v>
      </c>
      <c r="D6">
        <f t="shared" si="0"/>
        <v>0.4</v>
      </c>
      <c r="E6">
        <f t="shared" si="1"/>
        <v>4.41</v>
      </c>
      <c r="F6">
        <f t="shared" si="2"/>
        <v>0.44100000000000006</v>
      </c>
    </row>
    <row r="7" spans="1:6">
      <c r="A7" s="25">
        <v>5</v>
      </c>
      <c r="B7" s="25">
        <v>0.05</v>
      </c>
      <c r="D7">
        <f t="shared" si="0"/>
        <v>0.25</v>
      </c>
      <c r="E7">
        <f>(A7-D$9)^2</f>
        <v>9.6100000000000012</v>
      </c>
      <c r="F7">
        <f t="shared" si="2"/>
        <v>0.48050000000000009</v>
      </c>
    </row>
    <row r="9" spans="1:6">
      <c r="C9" s="37" t="s">
        <v>7</v>
      </c>
      <c r="D9" s="38">
        <f>SUM(D2:D7)</f>
        <v>1.9</v>
      </c>
      <c r="E9" s="39">
        <f>SUMPRODUCT(A2:A7,B2:B7)</f>
        <v>1.9</v>
      </c>
    </row>
    <row r="10" spans="1:6">
      <c r="C10" s="40" t="s">
        <v>10</v>
      </c>
      <c r="D10" s="41">
        <f>SUM(F2:F7)</f>
        <v>1.79</v>
      </c>
      <c r="E10" s="42">
        <f>SUMPRODUCT(A2:A7-E9,A2:A7-E9,B2:B7)</f>
        <v>1.79</v>
      </c>
      <c r="F10" s="41">
        <f>SUMPRODUCT(A2:A7,A2:A7,B2:B7)-E9^2</f>
        <v>1.7900000000000005</v>
      </c>
    </row>
    <row r="11" spans="1:6">
      <c r="C11" s="40" t="s">
        <v>54</v>
      </c>
      <c r="D11" s="41">
        <f>SQRT(D10)</f>
        <v>1.3379088160259651</v>
      </c>
      <c r="E11" s="41">
        <f>SQRT(E10)</f>
        <v>1.3379088160259651</v>
      </c>
      <c r="F11" s="41">
        <f>SQRT(F10)</f>
        <v>1.3379088160259653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C960A-54E4-4BBB-91BF-EFA3E99D74E5}">
  <dimension ref="A1:F9"/>
  <sheetViews>
    <sheetView workbookViewId="0">
      <selection activeCell="B8" sqref="B8"/>
    </sheetView>
  </sheetViews>
  <sheetFormatPr defaultRowHeight="14.25"/>
  <cols>
    <col min="1" max="1" width="12.1328125" customWidth="1"/>
    <col min="2" max="2" width="17.1328125" customWidth="1"/>
    <col min="3" max="3" width="13.59765625" customWidth="1"/>
  </cols>
  <sheetData>
    <row r="1" spans="1:6" ht="21">
      <c r="A1" s="21" t="s">
        <v>38</v>
      </c>
      <c r="B1" s="13"/>
      <c r="C1" s="13"/>
      <c r="D1" s="13"/>
      <c r="E1" s="13"/>
      <c r="F1" s="13"/>
    </row>
    <row r="2" spans="1:6" s="13" customFormat="1" ht="21">
      <c r="A2" s="22"/>
    </row>
    <row r="3" spans="1:6">
      <c r="B3" s="23" t="s">
        <v>0</v>
      </c>
      <c r="C3" s="23" t="s">
        <v>39</v>
      </c>
    </row>
    <row r="4" spans="1:6">
      <c r="A4" s="24" t="s">
        <v>40</v>
      </c>
      <c r="B4" s="25">
        <v>-10</v>
      </c>
      <c r="C4" s="25">
        <f>1000000-10</f>
        <v>999990</v>
      </c>
    </row>
    <row r="5" spans="1:6">
      <c r="A5" s="24" t="s">
        <v>13</v>
      </c>
      <c r="B5" s="25">
        <f>1-C5</f>
        <v>0.69579999999999997</v>
      </c>
      <c r="C5" s="26">
        <f>D5/10000</f>
        <v>0.30420000000000003</v>
      </c>
      <c r="D5" s="27">
        <v>3042</v>
      </c>
    </row>
    <row r="7" spans="1:6">
      <c r="A7" s="28" t="s">
        <v>1</v>
      </c>
      <c r="B7" s="28">
        <f>B4*B5+C4*C5</f>
        <v>304190.00000000006</v>
      </c>
    </row>
    <row r="8" spans="1:6">
      <c r="A8" t="s">
        <v>2</v>
      </c>
      <c r="B8" s="29">
        <f>(B4-B7)^2*B5+(C4-B7)^2*C5</f>
        <v>211662360000</v>
      </c>
    </row>
    <row r="9" spans="1:6">
      <c r="A9" t="s">
        <v>3</v>
      </c>
      <c r="B9">
        <f>SQRT(B8)</f>
        <v>460067.77761542919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croll Bar 1">
              <controlPr defaultSize="0" autoPict="0">
                <anchor moveWithCells="1">
                  <from>
                    <xdr:col>3</xdr:col>
                    <xdr:colOff>228600</xdr:colOff>
                    <xdr:row>4</xdr:row>
                    <xdr:rowOff>19050</xdr:rowOff>
                  </from>
                  <to>
                    <xdr:col>5</xdr:col>
                    <xdr:colOff>381000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FEEE5-E468-479C-AD92-F95B719F084E}">
  <dimension ref="A1:L20"/>
  <sheetViews>
    <sheetView tabSelected="1" workbookViewId="0">
      <selection activeCell="H16" sqref="H16"/>
    </sheetView>
  </sheetViews>
  <sheetFormatPr defaultRowHeight="14.25"/>
  <cols>
    <col min="4" max="4" width="10.33203125" bestFit="1" customWidth="1"/>
    <col min="5" max="5" width="11.19921875" bestFit="1" customWidth="1"/>
  </cols>
  <sheetData>
    <row r="1" spans="1:12" ht="28.9" thickBot="1">
      <c r="A1" s="18" t="s">
        <v>36</v>
      </c>
      <c r="B1" s="18" t="s">
        <v>13</v>
      </c>
      <c r="E1" s="23" t="s">
        <v>4</v>
      </c>
      <c r="F1" s="23" t="s">
        <v>5</v>
      </c>
      <c r="G1" t="s">
        <v>59</v>
      </c>
      <c r="H1" s="1" t="s">
        <v>12</v>
      </c>
      <c r="I1" s="2" t="s">
        <v>13</v>
      </c>
      <c r="J1" s="34" t="s">
        <v>44</v>
      </c>
      <c r="K1" s="34" t="s">
        <v>45</v>
      </c>
      <c r="L1" s="3"/>
    </row>
    <row r="2" spans="1:12" ht="14.65" thickBot="1">
      <c r="A2" s="19">
        <v>0</v>
      </c>
      <c r="B2" s="19">
        <v>0.82</v>
      </c>
      <c r="D2" s="24" t="s">
        <v>41</v>
      </c>
      <c r="E2" s="25">
        <v>100</v>
      </c>
      <c r="F2" s="14">
        <f>1-F3-F4</f>
        <v>0.99783333333333335</v>
      </c>
      <c r="H2" s="4"/>
      <c r="I2" s="5">
        <v>1</v>
      </c>
      <c r="J2" s="35">
        <v>9.4E-2</v>
      </c>
      <c r="K2" s="35">
        <v>9.2999999999999999E-2</v>
      </c>
      <c r="L2" s="3"/>
    </row>
    <row r="3" spans="1:12" ht="14.65" thickBot="1">
      <c r="A3" s="19">
        <v>500</v>
      </c>
      <c r="B3" s="19">
        <v>6.0999999999999999E-2</v>
      </c>
      <c r="D3" s="24" t="s">
        <v>42</v>
      </c>
      <c r="E3" s="25">
        <v>-3900</v>
      </c>
      <c r="F3" s="30">
        <f>1/600</f>
        <v>1.6666666666666668E-3</v>
      </c>
      <c r="H3" s="4"/>
      <c r="I3" s="5"/>
      <c r="J3" s="6"/>
      <c r="K3" s="6"/>
      <c r="L3" s="3"/>
    </row>
    <row r="4" spans="1:12" ht="14.65" thickBot="1">
      <c r="A4" s="20">
        <v>1000</v>
      </c>
      <c r="B4" s="19">
        <v>4.4999999999999998E-2</v>
      </c>
      <c r="D4" t="s">
        <v>43</v>
      </c>
      <c r="E4">
        <v>-19900</v>
      </c>
      <c r="F4" s="31">
        <f>1/2000</f>
        <v>5.0000000000000001E-4</v>
      </c>
      <c r="H4" s="4"/>
      <c r="I4" s="5"/>
      <c r="J4" s="6"/>
      <c r="K4" s="6"/>
      <c r="L4" s="3"/>
    </row>
    <row r="5" spans="1:12" ht="14.65" thickBot="1">
      <c r="A5" s="20">
        <v>3000</v>
      </c>
      <c r="B5" s="19">
        <v>2.9000000000000001E-2</v>
      </c>
      <c r="H5" s="4"/>
      <c r="I5" s="5"/>
      <c r="J5" s="6"/>
      <c r="K5" s="6"/>
      <c r="L5" s="3"/>
    </row>
    <row r="6" spans="1:12">
      <c r="A6" s="20">
        <v>5000</v>
      </c>
      <c r="B6" s="19">
        <v>1.6E-2</v>
      </c>
      <c r="D6" s="28" t="s">
        <v>1</v>
      </c>
      <c r="E6" s="32">
        <f>E2*F2+E3*F3+E4*F4</f>
        <v>83.333333333333329</v>
      </c>
      <c r="F6" t="s">
        <v>55</v>
      </c>
      <c r="H6" s="3"/>
      <c r="I6" s="3"/>
      <c r="J6" s="8">
        <v>0.5</v>
      </c>
      <c r="K6" s="8">
        <v>0.5</v>
      </c>
      <c r="L6" s="9" t="s">
        <v>29</v>
      </c>
    </row>
    <row r="7" spans="1:12">
      <c r="A7" s="20">
        <v>8000</v>
      </c>
      <c r="B7" s="19">
        <v>1.9E-2</v>
      </c>
      <c r="D7" t="s">
        <v>2</v>
      </c>
      <c r="E7" s="29">
        <f>(E2-E6)^2*F2+(E3-E6)^2*F3+(E4-E6)^2*F4</f>
        <v>226388.88888888888</v>
      </c>
    </row>
    <row r="8" spans="1:12">
      <c r="A8" s="20">
        <v>10000</v>
      </c>
      <c r="B8" s="19">
        <v>0.01</v>
      </c>
      <c r="D8" t="s">
        <v>3</v>
      </c>
      <c r="E8" s="33">
        <f>SQRT(E7)</f>
        <v>475.80341412067327</v>
      </c>
      <c r="J8" t="s">
        <v>47</v>
      </c>
      <c r="K8" t="s">
        <v>48</v>
      </c>
    </row>
    <row r="9" spans="1:12">
      <c r="A9" s="43"/>
      <c r="B9" s="43"/>
      <c r="H9" t="s">
        <v>46</v>
      </c>
      <c r="J9">
        <v>9.4E-2</v>
      </c>
      <c r="K9">
        <v>9.2999999999999999E-2</v>
      </c>
    </row>
    <row r="10" spans="1:12">
      <c r="H10" t="s">
        <v>49</v>
      </c>
      <c r="J10">
        <v>2.7E-2</v>
      </c>
      <c r="K10">
        <v>2.5000000000000001E-2</v>
      </c>
    </row>
    <row r="11" spans="1:12">
      <c r="A11" t="s">
        <v>37</v>
      </c>
      <c r="B11">
        <f>SUMPRODUCT(A2:A8,B2:B8)</f>
        <v>494.5</v>
      </c>
      <c r="H11" t="s">
        <v>50</v>
      </c>
      <c r="J11">
        <f>J10^2</f>
        <v>7.2899999999999994E-4</v>
      </c>
      <c r="K11">
        <f>K10^2</f>
        <v>6.2500000000000012E-4</v>
      </c>
    </row>
    <row r="12" spans="1:12">
      <c r="H12" t="s">
        <v>23</v>
      </c>
      <c r="J12">
        <v>-0.38</v>
      </c>
    </row>
    <row r="13" spans="1:12">
      <c r="H13" t="s">
        <v>51</v>
      </c>
      <c r="J13">
        <f>J12*(J10*K10)</f>
        <v>-2.565E-4</v>
      </c>
    </row>
    <row r="15" spans="1:12">
      <c r="H15" t="s">
        <v>60</v>
      </c>
      <c r="J15">
        <f>J6^2*J11+K6^2*K11+2*J6*K6*J13</f>
        <v>2.1025000000000004E-4</v>
      </c>
    </row>
    <row r="16" spans="1:12">
      <c r="H16" t="s">
        <v>52</v>
      </c>
      <c r="J16" s="44">
        <f>SQRT(J15)</f>
        <v>1.4500000000000001E-2</v>
      </c>
    </row>
    <row r="19" spans="1:2">
      <c r="A19" t="s">
        <v>56</v>
      </c>
    </row>
    <row r="20" spans="1:2">
      <c r="A20" t="s">
        <v>57</v>
      </c>
      <c r="B20" t="s">
        <v>58</v>
      </c>
    </row>
  </sheetData>
  <mergeCells count="1">
    <mergeCell ref="A9:B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Slides p12 gm AND GOLD</vt:lpstr>
      <vt:lpstr>Mean, Variance</vt:lpstr>
      <vt:lpstr>LOTTERY</vt:lpstr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Chen</dc:creator>
  <cp:lastModifiedBy>pan chen</cp:lastModifiedBy>
  <dcterms:created xsi:type="dcterms:W3CDTF">2017-10-18T15:12:49Z</dcterms:created>
  <dcterms:modified xsi:type="dcterms:W3CDTF">2017-12-11T16:37:01Z</dcterms:modified>
</cp:coreProperties>
</file>