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=教学=\02 Cpp\SourceDemo\07.ex19.Date\ref\"/>
    </mc:Choice>
  </mc:AlternateContent>
  <bookViews>
    <workbookView xWindow="0" yWindow="0" windowWidth="13788" windowHeight="67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B35" i="1"/>
  <c r="O20" i="1"/>
  <c r="O21" i="1" s="1"/>
  <c r="O22" i="1" s="1"/>
  <c r="O18" i="1"/>
  <c r="O19" i="1" s="1"/>
  <c r="Q20" i="1"/>
  <c r="H7" i="1"/>
  <c r="H11" i="1" s="1"/>
  <c r="H14" i="1" s="1"/>
  <c r="H6" i="1"/>
  <c r="H8" i="1" s="1"/>
  <c r="M7" i="1"/>
  <c r="M11" i="1" s="1"/>
  <c r="M14" i="1" s="1"/>
  <c r="M6" i="1"/>
  <c r="M8" i="1" s="1"/>
  <c r="E9" i="1"/>
  <c r="O7" i="1"/>
  <c r="C6" i="1"/>
  <c r="D6" i="1"/>
  <c r="D8" i="1" s="1"/>
  <c r="D9" i="1" s="1"/>
  <c r="E6" i="1"/>
  <c r="F6" i="1"/>
  <c r="G6" i="1"/>
  <c r="I6" i="1"/>
  <c r="I8" i="1" s="1"/>
  <c r="I9" i="1" s="1"/>
  <c r="J6" i="1"/>
  <c r="K6" i="1"/>
  <c r="L6" i="1"/>
  <c r="C7" i="1"/>
  <c r="C11" i="1" s="1"/>
  <c r="C14" i="1" s="1"/>
  <c r="D7" i="1"/>
  <c r="E7" i="1"/>
  <c r="E8" i="1" s="1"/>
  <c r="E10" i="1" s="1"/>
  <c r="F7" i="1"/>
  <c r="F8" i="1" s="1"/>
  <c r="F10" i="1" s="1"/>
  <c r="G7" i="1"/>
  <c r="G11" i="1" s="1"/>
  <c r="G14" i="1" s="1"/>
  <c r="I7" i="1"/>
  <c r="J7" i="1"/>
  <c r="J8" i="1" s="1"/>
  <c r="J10" i="1" s="1"/>
  <c r="K7" i="1"/>
  <c r="K8" i="1" s="1"/>
  <c r="K10" i="1" s="1"/>
  <c r="L7" i="1"/>
  <c r="L8" i="1" s="1"/>
  <c r="L9" i="1" s="1"/>
  <c r="D11" i="1"/>
  <c r="E11" i="1"/>
  <c r="E14" i="1" s="1"/>
  <c r="F11" i="1"/>
  <c r="F14" i="1" s="1"/>
  <c r="I11" i="1"/>
  <c r="J11" i="1"/>
  <c r="J14" i="1" s="1"/>
  <c r="K11" i="1"/>
  <c r="K14" i="1" s="1"/>
  <c r="D14" i="1"/>
  <c r="I14" i="1"/>
  <c r="B7" i="1"/>
  <c r="O23" i="1" l="1"/>
  <c r="O24" i="1"/>
  <c r="O25" i="1" s="1"/>
  <c r="O26" i="1" s="1"/>
  <c r="H9" i="1"/>
  <c r="H12" i="1" s="1"/>
  <c r="H10" i="1"/>
  <c r="H13" i="1" s="1"/>
  <c r="C8" i="1"/>
  <c r="C9" i="1" s="1"/>
  <c r="C12" i="1" s="1"/>
  <c r="L11" i="1"/>
  <c r="L14" i="1" s="1"/>
  <c r="F9" i="1"/>
  <c r="G8" i="1"/>
  <c r="G9" i="1" s="1"/>
  <c r="G12" i="1" s="1"/>
  <c r="K9" i="1"/>
  <c r="K12" i="1" s="1"/>
  <c r="J9" i="1"/>
  <c r="M9" i="1"/>
  <c r="M12" i="1" s="1"/>
  <c r="M10" i="1"/>
  <c r="M13" i="1" s="1"/>
  <c r="G10" i="1"/>
  <c r="G13" i="1" s="1"/>
  <c r="I12" i="1"/>
  <c r="I10" i="1"/>
  <c r="I13" i="1" s="1"/>
  <c r="D10" i="1"/>
  <c r="D13" i="1" s="1"/>
  <c r="L10" i="1"/>
  <c r="L13" i="1" s="1"/>
  <c r="D12" i="1"/>
  <c r="F12" i="1"/>
  <c r="L12" i="1"/>
  <c r="E12" i="1"/>
  <c r="B6" i="1"/>
  <c r="B8" i="1" s="1"/>
  <c r="Q10" i="1" s="1"/>
  <c r="C10" i="1" l="1"/>
  <c r="C13" i="1" s="1"/>
  <c r="C15" i="1" s="1"/>
  <c r="O27" i="1"/>
  <c r="O28" i="1"/>
  <c r="O29" i="1" s="1"/>
  <c r="H15" i="1"/>
  <c r="H18" i="1" s="1"/>
  <c r="G15" i="1"/>
  <c r="G18" i="1" s="1"/>
  <c r="L15" i="1"/>
  <c r="L18" i="1" s="1"/>
  <c r="D15" i="1"/>
  <c r="D18" i="1" s="1"/>
  <c r="B10" i="1"/>
  <c r="B9" i="1"/>
  <c r="M15" i="1"/>
  <c r="M18" i="1" s="1"/>
  <c r="I15" i="1"/>
  <c r="I18" i="1" s="1"/>
  <c r="J13" i="1"/>
  <c r="K13" i="1"/>
  <c r="K15" i="1" s="1"/>
  <c r="K18" i="1" s="1"/>
  <c r="E13" i="1"/>
  <c r="E15" i="1" s="1"/>
  <c r="E18" i="1" s="1"/>
  <c r="F13" i="1"/>
  <c r="F15" i="1" s="1"/>
  <c r="F18" i="1" s="1"/>
  <c r="B11" i="1"/>
  <c r="B14" i="1" s="1"/>
  <c r="O30" i="1" l="1"/>
  <c r="O31" i="1" s="1"/>
  <c r="O33" i="1" s="1"/>
  <c r="O32" i="1"/>
  <c r="C18" i="1"/>
  <c r="C20" i="1" s="1"/>
  <c r="C21" i="1" s="1"/>
  <c r="C22" i="1" s="1"/>
  <c r="C16" i="1"/>
  <c r="H19" i="1"/>
  <c r="H20" i="1"/>
  <c r="H21" i="1" s="1"/>
  <c r="H22" i="1" s="1"/>
  <c r="L19" i="1"/>
  <c r="L20" i="1"/>
  <c r="L21" i="1" s="1"/>
  <c r="L22" i="1" s="1"/>
  <c r="F20" i="1"/>
  <c r="F21" i="1" s="1"/>
  <c r="F22" i="1" s="1"/>
  <c r="F19" i="1"/>
  <c r="C19" i="1"/>
  <c r="G19" i="1"/>
  <c r="G20" i="1"/>
  <c r="G21" i="1" s="1"/>
  <c r="G22" i="1" s="1"/>
  <c r="E20" i="1"/>
  <c r="E19" i="1"/>
  <c r="E21" i="1" s="1"/>
  <c r="E22" i="1" s="1"/>
  <c r="I19" i="1"/>
  <c r="I20" i="1"/>
  <c r="I21" i="1" s="1"/>
  <c r="I22" i="1" s="1"/>
  <c r="K19" i="1"/>
  <c r="K20" i="1"/>
  <c r="D19" i="1"/>
  <c r="D20" i="1"/>
  <c r="D21" i="1" s="1"/>
  <c r="D22" i="1" s="1"/>
  <c r="M19" i="1"/>
  <c r="M20" i="1"/>
  <c r="M21" i="1" s="1"/>
  <c r="M22" i="1" s="1"/>
  <c r="B12" i="1"/>
  <c r="B13" i="1"/>
  <c r="B15" i="1" s="1"/>
  <c r="H23" i="1" l="1"/>
  <c r="H24" i="1"/>
  <c r="H25" i="1" s="1"/>
  <c r="H26" i="1" s="1"/>
  <c r="E24" i="1"/>
  <c r="E25" i="1" s="1"/>
  <c r="E26" i="1" s="1"/>
  <c r="E23" i="1"/>
  <c r="C24" i="1"/>
  <c r="C25" i="1" s="1"/>
  <c r="C26" i="1" s="1"/>
  <c r="C23" i="1"/>
  <c r="L23" i="1"/>
  <c r="L24" i="1"/>
  <c r="L25" i="1" s="1"/>
  <c r="L26" i="1" s="1"/>
  <c r="K21" i="1"/>
  <c r="K22" i="1" s="1"/>
  <c r="D23" i="1"/>
  <c r="D24" i="1"/>
  <c r="D25" i="1" s="1"/>
  <c r="D26" i="1" s="1"/>
  <c r="I23" i="1"/>
  <c r="I24" i="1"/>
  <c r="I25" i="1" s="1"/>
  <c r="I26" i="1" s="1"/>
  <c r="G24" i="1"/>
  <c r="G25" i="1" s="1"/>
  <c r="G26" i="1" s="1"/>
  <c r="G23" i="1"/>
  <c r="F24" i="1"/>
  <c r="F25" i="1" s="1"/>
  <c r="F26" i="1" s="1"/>
  <c r="F23" i="1"/>
  <c r="M23" i="1"/>
  <c r="M24" i="1"/>
  <c r="M25" i="1" s="1"/>
  <c r="M26" i="1" s="1"/>
  <c r="B18" i="1"/>
  <c r="H27" i="1" l="1"/>
  <c r="H28" i="1"/>
  <c r="H29" i="1" s="1"/>
  <c r="L28" i="1"/>
  <c r="L29" i="1" s="1"/>
  <c r="L27" i="1"/>
  <c r="L30" i="1" s="1"/>
  <c r="L31" i="1" s="1"/>
  <c r="L33" i="1" s="1"/>
  <c r="D28" i="1"/>
  <c r="D29" i="1" s="1"/>
  <c r="D27" i="1"/>
  <c r="D30" i="1" s="1"/>
  <c r="D31" i="1" s="1"/>
  <c r="D33" i="1" s="1"/>
  <c r="E27" i="1"/>
  <c r="E28" i="1"/>
  <c r="E29" i="1" s="1"/>
  <c r="G27" i="1"/>
  <c r="G30" i="1" s="1"/>
  <c r="G31" i="1" s="1"/>
  <c r="G33" i="1" s="1"/>
  <c r="G28" i="1"/>
  <c r="G29" i="1" s="1"/>
  <c r="F28" i="1"/>
  <c r="F29" i="1" s="1"/>
  <c r="F27" i="1"/>
  <c r="I27" i="1"/>
  <c r="I28" i="1"/>
  <c r="I29" i="1" s="1"/>
  <c r="K24" i="1"/>
  <c r="K25" i="1" s="1"/>
  <c r="K26" i="1" s="1"/>
  <c r="K23" i="1"/>
  <c r="C27" i="1"/>
  <c r="C28" i="1"/>
  <c r="C29" i="1" s="1"/>
  <c r="B20" i="1"/>
  <c r="B21" i="1" s="1"/>
  <c r="B19" i="1"/>
  <c r="M27" i="1"/>
  <c r="M28" i="1"/>
  <c r="M29" i="1" s="1"/>
  <c r="D32" i="1"/>
  <c r="G32" i="1"/>
  <c r="H30" i="1" l="1"/>
  <c r="H31" i="1" s="1"/>
  <c r="H33" i="1" s="1"/>
  <c r="F30" i="1"/>
  <c r="F31" i="1" s="1"/>
  <c r="F33" i="1" s="1"/>
  <c r="L32" i="1"/>
  <c r="K27" i="1"/>
  <c r="K28" i="1"/>
  <c r="K29" i="1" s="1"/>
  <c r="E30" i="1"/>
  <c r="E31" i="1" s="1"/>
  <c r="E33" i="1" s="1"/>
  <c r="C30" i="1"/>
  <c r="C31" i="1" s="1"/>
  <c r="C33" i="1" s="1"/>
  <c r="C32" i="1"/>
  <c r="I30" i="1"/>
  <c r="I31" i="1" s="1"/>
  <c r="I33" i="1" s="1"/>
  <c r="M30" i="1"/>
  <c r="M31" i="1" s="1"/>
  <c r="M33" i="1" s="1"/>
  <c r="B22" i="1"/>
  <c r="H32" i="1" l="1"/>
  <c r="F32" i="1"/>
  <c r="K30" i="1"/>
  <c r="K31" i="1" s="1"/>
  <c r="K33" i="1" s="1"/>
  <c r="I32" i="1"/>
  <c r="E32" i="1"/>
  <c r="M32" i="1"/>
  <c r="B24" i="1"/>
  <c r="B25" i="1" s="1"/>
  <c r="B26" i="1" s="1"/>
  <c r="B23" i="1"/>
  <c r="K32" i="1" l="1"/>
  <c r="B27" i="1"/>
  <c r="B28" i="1"/>
  <c r="B29" i="1" s="1"/>
  <c r="J12" i="1"/>
  <c r="J15" i="1"/>
  <c r="J18" i="1" s="1"/>
  <c r="J19" i="1" l="1"/>
  <c r="J20" i="1"/>
  <c r="B30" i="1"/>
  <c r="B31" i="1" s="1"/>
  <c r="B33" i="1" s="1"/>
  <c r="B32" i="1"/>
  <c r="J21" i="1" l="1"/>
  <c r="J22" i="1" s="1"/>
  <c r="J24" i="1" l="1"/>
  <c r="J25" i="1" s="1"/>
  <c r="J26" i="1" s="1"/>
  <c r="J23" i="1"/>
  <c r="J31" i="1" l="1"/>
  <c r="J33" i="1" s="1"/>
  <c r="J28" i="1"/>
  <c r="J29" i="1" s="1"/>
  <c r="J27" i="1"/>
  <c r="J30" i="1" s="1"/>
  <c r="J32" i="1" s="1"/>
</calcChain>
</file>

<file path=xl/comments1.xml><?xml version="1.0" encoding="utf-8"?>
<comments xmlns="http://schemas.openxmlformats.org/spreadsheetml/2006/main">
  <authors>
    <author>WXQ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公元前N年统一用 -N+1 表示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1~2月算作上一年的11月，12月；而3月算作当年的1月</t>
        </r>
      </text>
    </commen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调整后的年份</t>
        </r>
      </text>
    </commen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调整后的月份</t>
        </r>
      </text>
    </comment>
  </commentList>
</comments>
</file>

<file path=xl/sharedStrings.xml><?xml version="1.0" encoding="utf-8"?>
<sst xmlns="http://schemas.openxmlformats.org/spreadsheetml/2006/main" count="36" uniqueCount="36">
  <si>
    <t>year</t>
    <phoneticPr fontId="2" type="noConversion"/>
  </si>
  <si>
    <t>month</t>
    <phoneticPr fontId="2" type="noConversion"/>
  </si>
  <si>
    <t>day</t>
    <phoneticPr fontId="2" type="noConversion"/>
  </si>
  <si>
    <t>c0</t>
    <phoneticPr fontId="2" type="noConversion"/>
  </si>
  <si>
    <t>x3</t>
    <phoneticPr fontId="2" type="noConversion"/>
  </si>
  <si>
    <t>J1</t>
    <phoneticPr fontId="2" type="noConversion"/>
  </si>
  <si>
    <t>J2</t>
    <phoneticPr fontId="2" type="noConversion"/>
  </si>
  <si>
    <t>J3</t>
    <phoneticPr fontId="2" type="noConversion"/>
  </si>
  <si>
    <t>Astronomy Answer</t>
    <phoneticPr fontId="2" type="noConversion"/>
  </si>
  <si>
    <t>j</t>
    <phoneticPr fontId="2" type="noConversion"/>
  </si>
  <si>
    <t>结果JDN和我的算法一致</t>
    <phoneticPr fontId="2" type="noConversion"/>
  </si>
  <si>
    <t>BC4801年不一致了</t>
    <phoneticPr fontId="2" type="noConversion"/>
  </si>
  <si>
    <t>x4=y</t>
    <phoneticPr fontId="2" type="noConversion"/>
  </si>
  <si>
    <t>x1=m</t>
    <phoneticPr fontId="2" type="noConversion"/>
  </si>
  <si>
    <t>x3=世纪</t>
    <phoneticPr fontId="2" type="noConversion"/>
  </si>
  <si>
    <t>x2=年份后2位</t>
    <phoneticPr fontId="2" type="noConversion"/>
  </si>
  <si>
    <t>下面是 JDN 向 公历的转换</t>
    <phoneticPr fontId="2" type="noConversion"/>
  </si>
  <si>
    <t>r3</t>
    <phoneticPr fontId="2" type="noConversion"/>
  </si>
  <si>
    <t>x2</t>
    <phoneticPr fontId="2" type="noConversion"/>
  </si>
  <si>
    <t>r2</t>
    <phoneticPr fontId="2" type="noConversion"/>
  </si>
  <si>
    <t>x1</t>
    <phoneticPr fontId="2" type="noConversion"/>
  </si>
  <si>
    <t>r1</t>
    <phoneticPr fontId="2" type="noConversion"/>
  </si>
  <si>
    <t>c0</t>
    <phoneticPr fontId="2" type="noConversion"/>
  </si>
  <si>
    <t>d=day</t>
    <phoneticPr fontId="2" type="noConversion"/>
  </si>
  <si>
    <t>m=month</t>
    <phoneticPr fontId="2" type="noConversion"/>
  </si>
  <si>
    <t>k3</t>
    <phoneticPr fontId="2" type="noConversion"/>
  </si>
  <si>
    <t>k2</t>
    <phoneticPr fontId="2" type="noConversion"/>
  </si>
  <si>
    <t>k1</t>
    <phoneticPr fontId="2" type="noConversion"/>
  </si>
  <si>
    <t>r3/4</t>
    <phoneticPr fontId="2" type="noConversion"/>
  </si>
  <si>
    <t>r2/100</t>
    <phoneticPr fontId="2" type="noConversion"/>
  </si>
  <si>
    <t xml:space="preserve">公元前1年表示为 -1 </t>
    <phoneticPr fontId="2" type="noConversion"/>
  </si>
  <si>
    <t>CJDN</t>
    <phoneticPr fontId="2" type="noConversion"/>
  </si>
  <si>
    <t>j=y</t>
    <phoneticPr fontId="2" type="noConversion"/>
  </si>
  <si>
    <t>year</t>
    <phoneticPr fontId="2" type="noConversion"/>
  </si>
  <si>
    <t>余数为正</t>
    <phoneticPr fontId="2" type="noConversion"/>
  </si>
  <si>
    <t>不超过商的最大整数（从负无穷方向取整）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</si>
</sst>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abSelected="1" zoomScale="85" zoomScaleNormal="85" workbookViewId="0">
      <selection activeCell="M36" sqref="M36"/>
    </sheetView>
  </sheetViews>
  <sheetFormatPr defaultRowHeight="14.4" x14ac:dyDescent="0.25"/>
  <cols>
    <col min="1" max="1" width="12.33203125" customWidth="1"/>
    <col min="2" max="2" width="10.5546875" bestFit="1" customWidth="1"/>
    <col min="3" max="3" width="11" customWidth="1"/>
    <col min="4" max="4" width="10.6640625" customWidth="1"/>
    <col min="9" max="10" width="11.21875" customWidth="1"/>
    <col min="11" max="11" width="10.33203125" customWidth="1"/>
    <col min="12" max="12" width="11" customWidth="1"/>
    <col min="13" max="13" width="12.109375" customWidth="1"/>
    <col min="15" max="15" width="12.33203125" customWidth="1"/>
  </cols>
  <sheetData>
    <row r="1" spans="1:17" x14ac:dyDescent="0.25">
      <c r="A1" t="s">
        <v>0</v>
      </c>
      <c r="B1">
        <v>-9576</v>
      </c>
      <c r="C1" s="1">
        <v>-9426</v>
      </c>
      <c r="D1">
        <v>2011</v>
      </c>
      <c r="E1">
        <v>2010</v>
      </c>
      <c r="F1">
        <v>2003</v>
      </c>
      <c r="G1">
        <v>2000</v>
      </c>
      <c r="H1">
        <v>-1</v>
      </c>
      <c r="I1">
        <v>-1</v>
      </c>
      <c r="J1" s="1">
        <v>-4714</v>
      </c>
      <c r="K1">
        <v>-4800</v>
      </c>
      <c r="L1">
        <v>-4801</v>
      </c>
      <c r="M1">
        <v>-4801</v>
      </c>
      <c r="O1" t="s">
        <v>30</v>
      </c>
    </row>
    <row r="2" spans="1:17" x14ac:dyDescent="0.25">
      <c r="A2" t="s">
        <v>1</v>
      </c>
      <c r="B2">
        <v>8</v>
      </c>
      <c r="C2" s="1">
        <v>8</v>
      </c>
      <c r="D2">
        <v>7</v>
      </c>
      <c r="E2">
        <v>9</v>
      </c>
      <c r="F2">
        <v>7</v>
      </c>
      <c r="G2">
        <v>2</v>
      </c>
      <c r="H2">
        <v>3</v>
      </c>
      <c r="I2">
        <v>1</v>
      </c>
      <c r="J2" s="1">
        <v>11</v>
      </c>
      <c r="K2">
        <v>1</v>
      </c>
      <c r="L2">
        <v>2</v>
      </c>
      <c r="M2">
        <v>3</v>
      </c>
    </row>
    <row r="3" spans="1:17" x14ac:dyDescent="0.25">
      <c r="A3" t="s">
        <v>2</v>
      </c>
      <c r="B3">
        <v>20</v>
      </c>
      <c r="C3" s="1">
        <v>20</v>
      </c>
      <c r="D3">
        <v>29</v>
      </c>
      <c r="E3">
        <v>7</v>
      </c>
      <c r="F3">
        <v>6</v>
      </c>
      <c r="G3">
        <v>29</v>
      </c>
      <c r="H3">
        <v>1</v>
      </c>
      <c r="I3">
        <v>1</v>
      </c>
      <c r="J3" s="1">
        <v>24</v>
      </c>
      <c r="K3">
        <v>1</v>
      </c>
      <c r="L3">
        <v>29</v>
      </c>
      <c r="M3">
        <v>1</v>
      </c>
    </row>
    <row r="5" spans="1:17" x14ac:dyDescent="0.25">
      <c r="A5" t="s">
        <v>8</v>
      </c>
      <c r="I5" t="s">
        <v>10</v>
      </c>
      <c r="L5" t="s">
        <v>11</v>
      </c>
    </row>
    <row r="6" spans="1:17" x14ac:dyDescent="0.25">
      <c r="A6" t="s">
        <v>9</v>
      </c>
      <c r="B6">
        <f t="shared" ref="B6" si="0">IF(B1&lt;0, B1+1, B1)</f>
        <v>-9575</v>
      </c>
      <c r="C6">
        <f t="shared" ref="C6:L6" si="1">IF(C1&lt;0, C1+1, C1)</f>
        <v>-9425</v>
      </c>
      <c r="D6">
        <f t="shared" si="1"/>
        <v>2011</v>
      </c>
      <c r="E6">
        <f t="shared" si="1"/>
        <v>2010</v>
      </c>
      <c r="F6">
        <f t="shared" si="1"/>
        <v>2003</v>
      </c>
      <c r="G6">
        <f t="shared" si="1"/>
        <v>2000</v>
      </c>
      <c r="H6">
        <f t="shared" ref="H6" si="2">IF(H1&lt;0, H1+1, H1)</f>
        <v>0</v>
      </c>
      <c r="I6">
        <f t="shared" si="1"/>
        <v>0</v>
      </c>
      <c r="J6">
        <f t="shared" si="1"/>
        <v>-4713</v>
      </c>
      <c r="K6">
        <f t="shared" si="1"/>
        <v>-4799</v>
      </c>
      <c r="L6">
        <f t="shared" si="1"/>
        <v>-4800</v>
      </c>
      <c r="M6">
        <f t="shared" ref="M6" si="3">IF(M1&lt;0, M1+1, M1)</f>
        <v>-4800</v>
      </c>
    </row>
    <row r="7" spans="1:17" x14ac:dyDescent="0.25">
      <c r="A7" t="s">
        <v>3</v>
      </c>
      <c r="B7">
        <f>INT((B2-3)/12)</f>
        <v>0</v>
      </c>
      <c r="C7">
        <f t="shared" ref="C7:L7" si="4">INT((C2-3)/12)</f>
        <v>0</v>
      </c>
      <c r="D7">
        <f t="shared" si="4"/>
        <v>0</v>
      </c>
      <c r="E7">
        <f t="shared" si="4"/>
        <v>0</v>
      </c>
      <c r="F7">
        <f t="shared" si="4"/>
        <v>0</v>
      </c>
      <c r="G7">
        <f t="shared" si="4"/>
        <v>-1</v>
      </c>
      <c r="H7">
        <f t="shared" ref="H7" si="5">INT((H2-3)/12)</f>
        <v>0</v>
      </c>
      <c r="I7">
        <f t="shared" si="4"/>
        <v>-1</v>
      </c>
      <c r="J7">
        <f t="shared" si="4"/>
        <v>0</v>
      </c>
      <c r="K7">
        <f t="shared" si="4"/>
        <v>-1</v>
      </c>
      <c r="L7">
        <f t="shared" si="4"/>
        <v>-1</v>
      </c>
      <c r="M7">
        <f t="shared" ref="M7" si="6">INT((M2-3)/12)</f>
        <v>0</v>
      </c>
      <c r="O7">
        <f>4888-4714</f>
        <v>174</v>
      </c>
    </row>
    <row r="8" spans="1:17" x14ac:dyDescent="0.25">
      <c r="A8" t="s">
        <v>12</v>
      </c>
      <c r="B8">
        <f>B6+B7</f>
        <v>-9575</v>
      </c>
      <c r="C8">
        <f t="shared" ref="C8:M8" si="7">C6+C7</f>
        <v>-9425</v>
      </c>
      <c r="D8">
        <f t="shared" si="7"/>
        <v>2011</v>
      </c>
      <c r="E8">
        <f t="shared" si="7"/>
        <v>2010</v>
      </c>
      <c r="F8">
        <f t="shared" si="7"/>
        <v>2003</v>
      </c>
      <c r="G8">
        <f t="shared" si="7"/>
        <v>1999</v>
      </c>
      <c r="H8">
        <f t="shared" si="7"/>
        <v>0</v>
      </c>
      <c r="I8">
        <f t="shared" si="7"/>
        <v>-1</v>
      </c>
      <c r="J8">
        <f t="shared" si="7"/>
        <v>-4713</v>
      </c>
      <c r="K8">
        <f t="shared" si="7"/>
        <v>-4800</v>
      </c>
      <c r="L8">
        <f t="shared" si="7"/>
        <v>-4801</v>
      </c>
      <c r="M8">
        <f t="shared" si="7"/>
        <v>-4800</v>
      </c>
    </row>
    <row r="9" spans="1:17" x14ac:dyDescent="0.25">
      <c r="A9" t="s">
        <v>14</v>
      </c>
      <c r="B9">
        <f t="shared" ref="B9:I9" si="8">INT(B8/100)</f>
        <v>-96</v>
      </c>
      <c r="C9">
        <f t="shared" si="8"/>
        <v>-95</v>
      </c>
      <c r="D9">
        <f t="shared" si="8"/>
        <v>20</v>
      </c>
      <c r="E9">
        <f t="shared" si="8"/>
        <v>20</v>
      </c>
      <c r="F9">
        <f t="shared" si="8"/>
        <v>20</v>
      </c>
      <c r="G9">
        <f t="shared" si="8"/>
        <v>19</v>
      </c>
      <c r="H9">
        <f t="shared" si="8"/>
        <v>0</v>
      </c>
      <c r="I9">
        <f t="shared" si="8"/>
        <v>-1</v>
      </c>
      <c r="J9">
        <f>INT(J8/100)</f>
        <v>-48</v>
      </c>
      <c r="K9">
        <f t="shared" ref="K9:M9" si="9">INT(K8/100)</f>
        <v>-48</v>
      </c>
      <c r="L9">
        <f t="shared" si="9"/>
        <v>-49</v>
      </c>
      <c r="M9">
        <f t="shared" si="9"/>
        <v>-48</v>
      </c>
      <c r="O9" t="s">
        <v>35</v>
      </c>
    </row>
    <row r="10" spans="1:17" x14ac:dyDescent="0.25">
      <c r="A10" t="s">
        <v>15</v>
      </c>
      <c r="B10">
        <f>MOD(B8,100)</f>
        <v>25</v>
      </c>
      <c r="C10">
        <f t="shared" ref="C10:L10" si="10">MOD(C8,100)</f>
        <v>75</v>
      </c>
      <c r="D10">
        <f t="shared" si="10"/>
        <v>11</v>
      </c>
      <c r="E10">
        <f t="shared" si="10"/>
        <v>10</v>
      </c>
      <c r="F10">
        <f t="shared" si="10"/>
        <v>3</v>
      </c>
      <c r="G10">
        <f t="shared" si="10"/>
        <v>99</v>
      </c>
      <c r="H10">
        <f t="shared" ref="H10" si="11">MOD(H8,100)</f>
        <v>0</v>
      </c>
      <c r="I10">
        <f t="shared" si="10"/>
        <v>99</v>
      </c>
      <c r="J10">
        <f t="shared" si="10"/>
        <v>87</v>
      </c>
      <c r="K10">
        <f t="shared" si="10"/>
        <v>0</v>
      </c>
      <c r="L10">
        <f t="shared" si="10"/>
        <v>99</v>
      </c>
      <c r="M10">
        <f t="shared" ref="M10" si="12">MOD(M8,100)</f>
        <v>0</v>
      </c>
      <c r="O10" t="s">
        <v>34</v>
      </c>
      <c r="Q10">
        <f>B8-FLOOR(B8/100,-1)*100</f>
        <v>-75</v>
      </c>
    </row>
    <row r="11" spans="1:17" x14ac:dyDescent="0.25">
      <c r="A11" t="s">
        <v>13</v>
      </c>
      <c r="B11">
        <f>B2-3-12*B7</f>
        <v>5</v>
      </c>
      <c r="C11">
        <f>C2-3-12*C7</f>
        <v>5</v>
      </c>
      <c r="D11">
        <f>D2-3-12*D7</f>
        <v>4</v>
      </c>
      <c r="E11">
        <f>E2-3-12*E7</f>
        <v>6</v>
      </c>
      <c r="F11">
        <f>F2-3-12*F7</f>
        <v>4</v>
      </c>
      <c r="G11">
        <f>G2-3-12*G7</f>
        <v>11</v>
      </c>
      <c r="H11">
        <f>H2-3-12*H7</f>
        <v>0</v>
      </c>
      <c r="I11">
        <f>I2-3-12*I7</f>
        <v>10</v>
      </c>
      <c r="J11">
        <f>J2-3-12*J7</f>
        <v>8</v>
      </c>
      <c r="K11">
        <f>K2-3-12*K7</f>
        <v>10</v>
      </c>
      <c r="L11">
        <f>L2-3-12*L7</f>
        <v>11</v>
      </c>
      <c r="M11">
        <f>M2-3-12*M7</f>
        <v>0</v>
      </c>
    </row>
    <row r="12" spans="1:17" s="2" customFormat="1" x14ac:dyDescent="0.25">
      <c r="A12" s="2" t="s">
        <v>5</v>
      </c>
      <c r="B12" s="2">
        <f>INT(146097*B9/4)</f>
        <v>-3506328</v>
      </c>
      <c r="C12" s="2">
        <f>INT(146097*C9/4)</f>
        <v>-3469804</v>
      </c>
      <c r="D12" s="2">
        <f>INT(146097*D9/4)</f>
        <v>730485</v>
      </c>
      <c r="E12" s="2">
        <f>INT(146097*E9/4)</f>
        <v>730485</v>
      </c>
      <c r="F12" s="2">
        <f>INT(146097*F9/4)</f>
        <v>730485</v>
      </c>
      <c r="G12" s="2">
        <f>INT(146097*G9/4)</f>
        <v>693960</v>
      </c>
      <c r="H12" s="2">
        <f>INT(146097*H9/4)</f>
        <v>0</v>
      </c>
      <c r="I12" s="2">
        <f>INT(146097*I9/4)</f>
        <v>-36525</v>
      </c>
      <c r="J12" s="2">
        <f>INT(146097*J9/4)</f>
        <v>-1753164</v>
      </c>
      <c r="K12" s="2">
        <f>INT(146097*K9/4)</f>
        <v>-1753164</v>
      </c>
      <c r="L12" s="2">
        <f>INT(146097*L9/4)</f>
        <v>-1789689</v>
      </c>
      <c r="M12" s="2">
        <f>INT(146097*M9/4)</f>
        <v>-1753164</v>
      </c>
    </row>
    <row r="13" spans="1:17" s="2" customFormat="1" x14ac:dyDescent="0.25">
      <c r="A13" s="2" t="s">
        <v>6</v>
      </c>
      <c r="B13" s="2">
        <f>INT(36525*B10/100)</f>
        <v>9131</v>
      </c>
      <c r="C13" s="2">
        <f>INT(36525*C10/100)</f>
        <v>27393</v>
      </c>
      <c r="D13" s="2">
        <f>INT(36525*D10/100)</f>
        <v>4017</v>
      </c>
      <c r="E13" s="2">
        <f>INT(36525*E10/100)</f>
        <v>3652</v>
      </c>
      <c r="F13" s="2">
        <f>INT(36525*F10/100)</f>
        <v>1095</v>
      </c>
      <c r="G13" s="2">
        <f>INT(36525*G10/100)</f>
        <v>36159</v>
      </c>
      <c r="H13" s="2">
        <f>INT(36525*H10/100)</f>
        <v>0</v>
      </c>
      <c r="I13" s="2">
        <f>INT(36525*I10/100)</f>
        <v>36159</v>
      </c>
      <c r="J13" s="2">
        <f>INT(36525*J10/100)</f>
        <v>31776</v>
      </c>
      <c r="K13" s="2">
        <f>INT(36525*K10/100)</f>
        <v>0</v>
      </c>
      <c r="L13" s="2">
        <f>INT(36525*L10/100)</f>
        <v>36159</v>
      </c>
      <c r="M13" s="2">
        <f>INT(36525*M10/100)</f>
        <v>0</v>
      </c>
    </row>
    <row r="14" spans="1:17" s="2" customFormat="1" x14ac:dyDescent="0.25">
      <c r="A14" s="2" t="s">
        <v>7</v>
      </c>
      <c r="B14" s="2">
        <f t="shared" ref="B14" si="13">INT((153*B11+2)/5)</f>
        <v>153</v>
      </c>
      <c r="C14" s="2">
        <f t="shared" ref="C14:L14" si="14">INT((153*C11+2)/5)</f>
        <v>153</v>
      </c>
      <c r="D14" s="2">
        <f t="shared" si="14"/>
        <v>122</v>
      </c>
      <c r="E14" s="2">
        <f t="shared" si="14"/>
        <v>184</v>
      </c>
      <c r="F14" s="2">
        <f t="shared" si="14"/>
        <v>122</v>
      </c>
      <c r="G14" s="2">
        <f t="shared" si="14"/>
        <v>337</v>
      </c>
      <c r="H14" s="2">
        <f t="shared" ref="H14" si="15">INT((153*H11+2)/5)</f>
        <v>0</v>
      </c>
      <c r="I14" s="2">
        <f t="shared" si="14"/>
        <v>306</v>
      </c>
      <c r="J14" s="2">
        <f t="shared" si="14"/>
        <v>245</v>
      </c>
      <c r="K14" s="2">
        <f t="shared" si="14"/>
        <v>306</v>
      </c>
      <c r="L14" s="2">
        <f t="shared" si="14"/>
        <v>337</v>
      </c>
      <c r="M14" s="2">
        <f t="shared" ref="M14" si="16">INT((153*M11+2)/5)</f>
        <v>0</v>
      </c>
    </row>
    <row r="15" spans="1:17" x14ac:dyDescent="0.25">
      <c r="A15" t="s">
        <v>31</v>
      </c>
      <c r="B15">
        <f>B12+B13+B14+B3+1721119</f>
        <v>-1775905</v>
      </c>
      <c r="C15">
        <f>C12+C13+C14+C3+1721119</f>
        <v>-1721119</v>
      </c>
      <c r="D15">
        <f>D12+D13+D14+D3+1721119</f>
        <v>2455772</v>
      </c>
      <c r="E15">
        <f>E12+E13+E14+E3+1721119</f>
        <v>2455447</v>
      </c>
      <c r="F15">
        <f>F12+F13+F14+F3+1721119</f>
        <v>2452827</v>
      </c>
      <c r="G15">
        <f>G12+G13+G14+G3+1721119</f>
        <v>2451604</v>
      </c>
      <c r="H15">
        <f>H12+H13+H14+H3+1721119</f>
        <v>1721120</v>
      </c>
      <c r="I15">
        <f>I12+I13+I14+I3+1721119</f>
        <v>1721060</v>
      </c>
      <c r="J15">
        <f>J12+J13+J14+J3+1721119</f>
        <v>0</v>
      </c>
      <c r="K15">
        <f>K12+K13+K14+K3+1721119</f>
        <v>-31738</v>
      </c>
      <c r="L15">
        <f>L12+L13+L14+L3+1721119</f>
        <v>-32045</v>
      </c>
      <c r="M15">
        <f>M12+M13+M14+M3+1721119</f>
        <v>-32044</v>
      </c>
      <c r="O15">
        <v>-1721119</v>
      </c>
    </row>
    <row r="16" spans="1:17" x14ac:dyDescent="0.25">
      <c r="C16">
        <f>1721119+C15</f>
        <v>0</v>
      </c>
    </row>
    <row r="17" spans="1:17" x14ac:dyDescent="0.25">
      <c r="A17" s="2" t="s">
        <v>16</v>
      </c>
    </row>
    <row r="18" spans="1:17" x14ac:dyDescent="0.25">
      <c r="A18" s="2" t="s">
        <v>25</v>
      </c>
      <c r="B18">
        <f t="shared" ref="B18" si="17">4*B15-6884477</f>
        <v>-13988097</v>
      </c>
      <c r="C18">
        <f t="shared" ref="C18:L18" si="18">4*C15-6884477</f>
        <v>-13768953</v>
      </c>
      <c r="D18">
        <f t="shared" si="18"/>
        <v>2938611</v>
      </c>
      <c r="E18">
        <f t="shared" si="18"/>
        <v>2937311</v>
      </c>
      <c r="F18">
        <f t="shared" si="18"/>
        <v>2926831</v>
      </c>
      <c r="G18">
        <f t="shared" si="18"/>
        <v>2921939</v>
      </c>
      <c r="H18">
        <f t="shared" ref="H18" si="19">4*H15-6884477</f>
        <v>3</v>
      </c>
      <c r="I18">
        <f t="shared" si="18"/>
        <v>-237</v>
      </c>
      <c r="J18">
        <f t="shared" si="18"/>
        <v>-6884477</v>
      </c>
      <c r="K18">
        <f t="shared" si="18"/>
        <v>-7011429</v>
      </c>
      <c r="L18">
        <f t="shared" si="18"/>
        <v>-7012657</v>
      </c>
      <c r="M18">
        <f t="shared" ref="M18:O18" si="20">4*M15-6884477</f>
        <v>-7012653</v>
      </c>
      <c r="O18">
        <f t="shared" si="20"/>
        <v>-13768953</v>
      </c>
    </row>
    <row r="19" spans="1:17" x14ac:dyDescent="0.25">
      <c r="A19" s="3" t="s">
        <v>4</v>
      </c>
      <c r="B19">
        <f>INT(B18/146097)</f>
        <v>-96</v>
      </c>
      <c r="C19">
        <f t="shared" ref="C19:O19" si="21">INT(C18/146097)</f>
        <v>-95</v>
      </c>
      <c r="D19">
        <f t="shared" si="21"/>
        <v>20</v>
      </c>
      <c r="E19">
        <f t="shared" si="21"/>
        <v>20</v>
      </c>
      <c r="F19">
        <f t="shared" si="21"/>
        <v>20</v>
      </c>
      <c r="G19">
        <f t="shared" si="21"/>
        <v>19</v>
      </c>
      <c r="H19">
        <f t="shared" si="21"/>
        <v>0</v>
      </c>
      <c r="I19">
        <f t="shared" si="21"/>
        <v>-1</v>
      </c>
      <c r="J19">
        <f t="shared" si="21"/>
        <v>-48</v>
      </c>
      <c r="K19">
        <f t="shared" si="21"/>
        <v>-48</v>
      </c>
      <c r="L19">
        <f t="shared" si="21"/>
        <v>-49</v>
      </c>
      <c r="M19">
        <f t="shared" si="21"/>
        <v>-48</v>
      </c>
      <c r="O19">
        <f t="shared" si="21"/>
        <v>-95</v>
      </c>
    </row>
    <row r="20" spans="1:17" x14ac:dyDescent="0.25">
      <c r="A20" s="3" t="s">
        <v>17</v>
      </c>
      <c r="B20">
        <f>MOD(B18,146097)</f>
        <v>37215</v>
      </c>
      <c r="C20">
        <f t="shared" ref="C20:L20" si="22">MOD(C18,146097)</f>
        <v>110262</v>
      </c>
      <c r="D20">
        <f t="shared" si="22"/>
        <v>16671</v>
      </c>
      <c r="E20">
        <f t="shared" si="22"/>
        <v>15371</v>
      </c>
      <c r="F20">
        <f t="shared" si="22"/>
        <v>4891</v>
      </c>
      <c r="G20">
        <f t="shared" si="22"/>
        <v>146096</v>
      </c>
      <c r="H20">
        <f t="shared" ref="H20" si="23">MOD(H18,146097)</f>
        <v>3</v>
      </c>
      <c r="I20">
        <f t="shared" si="22"/>
        <v>145860</v>
      </c>
      <c r="J20">
        <f t="shared" si="22"/>
        <v>128179</v>
      </c>
      <c r="K20">
        <f t="shared" si="22"/>
        <v>1227</v>
      </c>
      <c r="L20">
        <f t="shared" si="22"/>
        <v>146096</v>
      </c>
      <c r="M20">
        <f t="shared" ref="M20:O20" si="24">MOD(M18,146097)</f>
        <v>3</v>
      </c>
      <c r="O20">
        <f t="shared" si="24"/>
        <v>110262</v>
      </c>
      <c r="Q20">
        <f>1721120*4</f>
        <v>6884480</v>
      </c>
    </row>
    <row r="21" spans="1:17" x14ac:dyDescent="0.25">
      <c r="A21" s="3" t="s">
        <v>28</v>
      </c>
      <c r="B21">
        <f>INT(B20/4)</f>
        <v>9303</v>
      </c>
      <c r="C21">
        <f t="shared" ref="C21:O21" si="25">INT(C20/4)</f>
        <v>27565</v>
      </c>
      <c r="D21">
        <f t="shared" si="25"/>
        <v>4167</v>
      </c>
      <c r="E21">
        <f t="shared" si="25"/>
        <v>3842</v>
      </c>
      <c r="F21">
        <f t="shared" si="25"/>
        <v>1222</v>
      </c>
      <c r="G21">
        <f t="shared" si="25"/>
        <v>36524</v>
      </c>
      <c r="H21">
        <f t="shared" si="25"/>
        <v>0</v>
      </c>
      <c r="I21">
        <f t="shared" si="25"/>
        <v>36465</v>
      </c>
      <c r="J21">
        <f t="shared" si="25"/>
        <v>32044</v>
      </c>
      <c r="K21">
        <f t="shared" si="25"/>
        <v>306</v>
      </c>
      <c r="L21">
        <f t="shared" si="25"/>
        <v>36524</v>
      </c>
      <c r="M21">
        <f t="shared" si="25"/>
        <v>0</v>
      </c>
      <c r="O21">
        <f t="shared" si="25"/>
        <v>27565</v>
      </c>
    </row>
    <row r="22" spans="1:17" x14ac:dyDescent="0.25">
      <c r="A22" s="3" t="s">
        <v>26</v>
      </c>
      <c r="B22">
        <f t="shared" ref="B22" si="26">100*B21+99</f>
        <v>930399</v>
      </c>
      <c r="C22">
        <f t="shared" ref="C22:L22" si="27">100*C21+99</f>
        <v>2756599</v>
      </c>
      <c r="D22">
        <f t="shared" si="27"/>
        <v>416799</v>
      </c>
      <c r="E22">
        <f t="shared" si="27"/>
        <v>384299</v>
      </c>
      <c r="F22">
        <f t="shared" si="27"/>
        <v>122299</v>
      </c>
      <c r="G22">
        <f t="shared" si="27"/>
        <v>3652499</v>
      </c>
      <c r="H22">
        <f t="shared" ref="H22" si="28">100*H21+99</f>
        <v>99</v>
      </c>
      <c r="I22">
        <f t="shared" si="27"/>
        <v>3646599</v>
      </c>
      <c r="J22">
        <f t="shared" si="27"/>
        <v>3204499</v>
      </c>
      <c r="K22">
        <f t="shared" si="27"/>
        <v>30699</v>
      </c>
      <c r="L22">
        <f t="shared" si="27"/>
        <v>3652499</v>
      </c>
      <c r="M22">
        <f t="shared" ref="M22:O22" si="29">100*M21+99</f>
        <v>99</v>
      </c>
      <c r="O22">
        <f t="shared" si="29"/>
        <v>2756599</v>
      </c>
    </row>
    <row r="23" spans="1:17" x14ac:dyDescent="0.25">
      <c r="A23" s="3" t="s">
        <v>18</v>
      </c>
      <c r="B23">
        <f>INT(B22/36525)</f>
        <v>25</v>
      </c>
      <c r="C23">
        <f t="shared" ref="C23:O23" si="30">INT(C22/36525)</f>
        <v>75</v>
      </c>
      <c r="D23">
        <f t="shared" si="30"/>
        <v>11</v>
      </c>
      <c r="E23">
        <f t="shared" si="30"/>
        <v>10</v>
      </c>
      <c r="F23">
        <f t="shared" si="30"/>
        <v>3</v>
      </c>
      <c r="G23">
        <f t="shared" si="30"/>
        <v>99</v>
      </c>
      <c r="H23">
        <f t="shared" si="30"/>
        <v>0</v>
      </c>
      <c r="I23">
        <f t="shared" si="30"/>
        <v>99</v>
      </c>
      <c r="J23">
        <f t="shared" si="30"/>
        <v>87</v>
      </c>
      <c r="K23">
        <f t="shared" si="30"/>
        <v>0</v>
      </c>
      <c r="L23">
        <f t="shared" si="30"/>
        <v>99</v>
      </c>
      <c r="M23">
        <f t="shared" si="30"/>
        <v>0</v>
      </c>
      <c r="O23">
        <f t="shared" si="30"/>
        <v>75</v>
      </c>
    </row>
    <row r="24" spans="1:17" x14ac:dyDescent="0.25">
      <c r="A24" s="3" t="s">
        <v>19</v>
      </c>
      <c r="B24">
        <f>MOD(B22,36525)</f>
        <v>17274</v>
      </c>
      <c r="C24">
        <f t="shared" ref="C24:L24" si="31">MOD(C22,36525)</f>
        <v>17224</v>
      </c>
      <c r="D24">
        <f t="shared" si="31"/>
        <v>15024</v>
      </c>
      <c r="E24">
        <f t="shared" si="31"/>
        <v>19049</v>
      </c>
      <c r="F24">
        <f t="shared" si="31"/>
        <v>12724</v>
      </c>
      <c r="G24">
        <f t="shared" si="31"/>
        <v>36524</v>
      </c>
      <c r="H24">
        <f t="shared" ref="H24" si="32">MOD(H22,36525)</f>
        <v>99</v>
      </c>
      <c r="I24">
        <f t="shared" si="31"/>
        <v>30624</v>
      </c>
      <c r="J24">
        <f t="shared" si="31"/>
        <v>26824</v>
      </c>
      <c r="K24">
        <f t="shared" si="31"/>
        <v>30699</v>
      </c>
      <c r="L24">
        <f t="shared" si="31"/>
        <v>36524</v>
      </c>
      <c r="M24">
        <f t="shared" ref="M24:O24" si="33">MOD(M22,36525)</f>
        <v>99</v>
      </c>
      <c r="O24">
        <f t="shared" si="33"/>
        <v>17224</v>
      </c>
    </row>
    <row r="25" spans="1:17" x14ac:dyDescent="0.25">
      <c r="A25" s="3" t="s">
        <v>29</v>
      </c>
      <c r="B25">
        <f>INT(B24/100)</f>
        <v>172</v>
      </c>
      <c r="C25">
        <f t="shared" ref="C25:O25" si="34">INT(C24/100)</f>
        <v>172</v>
      </c>
      <c r="D25">
        <f t="shared" si="34"/>
        <v>150</v>
      </c>
      <c r="E25">
        <f t="shared" si="34"/>
        <v>190</v>
      </c>
      <c r="F25">
        <f t="shared" si="34"/>
        <v>127</v>
      </c>
      <c r="G25">
        <f t="shared" si="34"/>
        <v>365</v>
      </c>
      <c r="H25">
        <f t="shared" si="34"/>
        <v>0</v>
      </c>
      <c r="I25">
        <f t="shared" si="34"/>
        <v>306</v>
      </c>
      <c r="J25">
        <f t="shared" si="34"/>
        <v>268</v>
      </c>
      <c r="K25">
        <f t="shared" si="34"/>
        <v>306</v>
      </c>
      <c r="L25">
        <f t="shared" si="34"/>
        <v>365</v>
      </c>
      <c r="M25">
        <f t="shared" si="34"/>
        <v>0</v>
      </c>
      <c r="O25">
        <f t="shared" si="34"/>
        <v>172</v>
      </c>
    </row>
    <row r="26" spans="1:17" x14ac:dyDescent="0.25">
      <c r="A26" s="3" t="s">
        <v>27</v>
      </c>
      <c r="B26">
        <f t="shared" ref="B26" si="35">5*B25+2</f>
        <v>862</v>
      </c>
      <c r="C26">
        <f t="shared" ref="C26:L26" si="36">5*C25+2</f>
        <v>862</v>
      </c>
      <c r="D26">
        <f t="shared" si="36"/>
        <v>752</v>
      </c>
      <c r="E26">
        <f t="shared" si="36"/>
        <v>952</v>
      </c>
      <c r="F26">
        <f t="shared" si="36"/>
        <v>637</v>
      </c>
      <c r="G26">
        <f t="shared" si="36"/>
        <v>1827</v>
      </c>
      <c r="H26">
        <f t="shared" ref="H26" si="37">5*H25+2</f>
        <v>2</v>
      </c>
      <c r="I26">
        <f t="shared" si="36"/>
        <v>1532</v>
      </c>
      <c r="J26">
        <f t="shared" si="36"/>
        <v>1342</v>
      </c>
      <c r="K26">
        <f t="shared" si="36"/>
        <v>1532</v>
      </c>
      <c r="L26">
        <f t="shared" si="36"/>
        <v>1827</v>
      </c>
      <c r="M26">
        <f t="shared" ref="M26:O26" si="38">5*M25+2</f>
        <v>2</v>
      </c>
      <c r="O26">
        <f t="shared" si="38"/>
        <v>862</v>
      </c>
    </row>
    <row r="27" spans="1:17" x14ac:dyDescent="0.25">
      <c r="A27" s="3" t="s">
        <v>20</v>
      </c>
      <c r="B27">
        <f>INT(B26/153)</f>
        <v>5</v>
      </c>
      <c r="C27">
        <f t="shared" ref="C27:O27" si="39">INT(C26/153)</f>
        <v>5</v>
      </c>
      <c r="D27">
        <f t="shared" si="39"/>
        <v>4</v>
      </c>
      <c r="E27">
        <f t="shared" si="39"/>
        <v>6</v>
      </c>
      <c r="F27">
        <f t="shared" si="39"/>
        <v>4</v>
      </c>
      <c r="G27">
        <f t="shared" si="39"/>
        <v>11</v>
      </c>
      <c r="H27">
        <f t="shared" si="39"/>
        <v>0</v>
      </c>
      <c r="I27">
        <f t="shared" si="39"/>
        <v>10</v>
      </c>
      <c r="J27">
        <f t="shared" si="39"/>
        <v>8</v>
      </c>
      <c r="K27">
        <f t="shared" si="39"/>
        <v>10</v>
      </c>
      <c r="L27">
        <f t="shared" si="39"/>
        <v>11</v>
      </c>
      <c r="M27">
        <f t="shared" si="39"/>
        <v>0</v>
      </c>
      <c r="O27">
        <f t="shared" si="39"/>
        <v>5</v>
      </c>
    </row>
    <row r="28" spans="1:17" x14ac:dyDescent="0.25">
      <c r="A28" s="3" t="s">
        <v>21</v>
      </c>
      <c r="B28">
        <f>MOD(B26,153)</f>
        <v>97</v>
      </c>
      <c r="C28">
        <f t="shared" ref="C28:L28" si="40">MOD(C26,153)</f>
        <v>97</v>
      </c>
      <c r="D28">
        <f t="shared" si="40"/>
        <v>140</v>
      </c>
      <c r="E28">
        <f t="shared" si="40"/>
        <v>34</v>
      </c>
      <c r="F28">
        <f t="shared" si="40"/>
        <v>25</v>
      </c>
      <c r="G28">
        <f t="shared" si="40"/>
        <v>144</v>
      </c>
      <c r="H28">
        <f t="shared" ref="H28" si="41">MOD(H26,153)</f>
        <v>2</v>
      </c>
      <c r="I28">
        <f t="shared" si="40"/>
        <v>2</v>
      </c>
      <c r="J28">
        <f t="shared" si="40"/>
        <v>118</v>
      </c>
      <c r="K28">
        <f t="shared" si="40"/>
        <v>2</v>
      </c>
      <c r="L28">
        <f t="shared" si="40"/>
        <v>144</v>
      </c>
      <c r="M28">
        <f t="shared" ref="M28:O28" si="42">MOD(M26,153)</f>
        <v>2</v>
      </c>
      <c r="O28">
        <f t="shared" si="42"/>
        <v>97</v>
      </c>
    </row>
    <row r="29" spans="1:17" s="5" customFormat="1" x14ac:dyDescent="0.25">
      <c r="A29" s="4" t="s">
        <v>23</v>
      </c>
      <c r="B29" s="5">
        <f>INT(B28/5)+1</f>
        <v>20</v>
      </c>
      <c r="C29" s="5">
        <f t="shared" ref="C29:O29" si="43">INT(C28/5)+1</f>
        <v>20</v>
      </c>
      <c r="D29" s="5">
        <f t="shared" si="43"/>
        <v>29</v>
      </c>
      <c r="E29" s="5">
        <f t="shared" si="43"/>
        <v>7</v>
      </c>
      <c r="F29" s="5">
        <f t="shared" si="43"/>
        <v>6</v>
      </c>
      <c r="G29" s="5">
        <f t="shared" si="43"/>
        <v>29</v>
      </c>
      <c r="H29" s="5">
        <f t="shared" si="43"/>
        <v>1</v>
      </c>
      <c r="I29" s="5">
        <f t="shared" si="43"/>
        <v>1</v>
      </c>
      <c r="J29" s="5">
        <f t="shared" si="43"/>
        <v>24</v>
      </c>
      <c r="K29" s="5">
        <f t="shared" si="43"/>
        <v>1</v>
      </c>
      <c r="L29" s="5">
        <f t="shared" si="43"/>
        <v>29</v>
      </c>
      <c r="M29" s="5">
        <f t="shared" si="43"/>
        <v>1</v>
      </c>
      <c r="O29" s="5">
        <f t="shared" si="43"/>
        <v>20</v>
      </c>
    </row>
    <row r="30" spans="1:17" x14ac:dyDescent="0.25">
      <c r="A30" s="3" t="s">
        <v>22</v>
      </c>
      <c r="B30">
        <f>INT((B27+2)/12)</f>
        <v>0</v>
      </c>
      <c r="C30">
        <f t="shared" ref="C30:L30" si="44">INT((C27+2)/12)</f>
        <v>0</v>
      </c>
      <c r="D30">
        <f t="shared" si="44"/>
        <v>0</v>
      </c>
      <c r="E30">
        <f t="shared" si="44"/>
        <v>0</v>
      </c>
      <c r="F30">
        <f t="shared" si="44"/>
        <v>0</v>
      </c>
      <c r="G30">
        <f t="shared" si="44"/>
        <v>1</v>
      </c>
      <c r="H30">
        <f t="shared" ref="H30" si="45">INT((H27+2)/12)</f>
        <v>0</v>
      </c>
      <c r="I30">
        <f t="shared" si="44"/>
        <v>1</v>
      </c>
      <c r="J30">
        <f t="shared" si="44"/>
        <v>0</v>
      </c>
      <c r="K30">
        <f t="shared" si="44"/>
        <v>1</v>
      </c>
      <c r="L30">
        <f t="shared" si="44"/>
        <v>1</v>
      </c>
      <c r="M30">
        <f t="shared" ref="M30:O30" si="46">INT((M27+2)/12)</f>
        <v>0</v>
      </c>
      <c r="O30">
        <f t="shared" si="46"/>
        <v>0</v>
      </c>
    </row>
    <row r="31" spans="1:17" s="7" customFormat="1" x14ac:dyDescent="0.25">
      <c r="A31" s="6" t="s">
        <v>32</v>
      </c>
      <c r="B31" s="7">
        <f>100*B19+B23+B30</f>
        <v>-9575</v>
      </c>
      <c r="C31" s="7">
        <f t="shared" ref="C31:O31" si="47">100*C19+C23+C30</f>
        <v>-9425</v>
      </c>
      <c r="D31" s="7">
        <f t="shared" si="47"/>
        <v>2011</v>
      </c>
      <c r="E31" s="7">
        <f t="shared" si="47"/>
        <v>2010</v>
      </c>
      <c r="F31" s="7">
        <f t="shared" si="47"/>
        <v>2003</v>
      </c>
      <c r="G31" s="7">
        <f t="shared" si="47"/>
        <v>2000</v>
      </c>
      <c r="H31" s="7">
        <f t="shared" si="47"/>
        <v>0</v>
      </c>
      <c r="I31" s="7">
        <f t="shared" si="47"/>
        <v>0</v>
      </c>
      <c r="J31" s="7">
        <f t="shared" si="47"/>
        <v>-4713</v>
      </c>
      <c r="K31" s="7">
        <f t="shared" si="47"/>
        <v>-4799</v>
      </c>
      <c r="L31" s="7">
        <f t="shared" si="47"/>
        <v>-4800</v>
      </c>
      <c r="M31" s="7">
        <f t="shared" si="47"/>
        <v>-4800</v>
      </c>
      <c r="O31" s="7">
        <f t="shared" si="47"/>
        <v>-9425</v>
      </c>
    </row>
    <row r="32" spans="1:17" s="5" customFormat="1" x14ac:dyDescent="0.25">
      <c r="A32" s="4" t="s">
        <v>24</v>
      </c>
      <c r="B32" s="5">
        <f>B27-12*B30+3</f>
        <v>8</v>
      </c>
      <c r="C32" s="5">
        <f t="shared" ref="C32:L32" si="48">C27-12*C30+3</f>
        <v>8</v>
      </c>
      <c r="D32" s="5">
        <f t="shared" si="48"/>
        <v>7</v>
      </c>
      <c r="E32" s="5">
        <f t="shared" si="48"/>
        <v>9</v>
      </c>
      <c r="F32" s="5">
        <f t="shared" si="48"/>
        <v>7</v>
      </c>
      <c r="G32" s="5">
        <f t="shared" si="48"/>
        <v>2</v>
      </c>
      <c r="H32" s="5">
        <f t="shared" ref="H32" si="49">H27-12*H30+3</f>
        <v>3</v>
      </c>
      <c r="I32" s="5">
        <f t="shared" si="48"/>
        <v>1</v>
      </c>
      <c r="J32" s="5">
        <f t="shared" si="48"/>
        <v>11</v>
      </c>
      <c r="K32" s="5">
        <f t="shared" si="48"/>
        <v>1</v>
      </c>
      <c r="L32" s="5">
        <f t="shared" si="48"/>
        <v>2</v>
      </c>
      <c r="M32" s="5">
        <f t="shared" ref="M32:O32" si="50">M27-12*M30+3</f>
        <v>3</v>
      </c>
      <c r="O32" s="5">
        <f t="shared" si="50"/>
        <v>8</v>
      </c>
    </row>
    <row r="33" spans="1:15" s="1" customFormat="1" x14ac:dyDescent="0.25">
      <c r="A33" s="1" t="s">
        <v>33</v>
      </c>
      <c r="B33" s="1">
        <f>IF(B31&lt;1, B31-1, B31)</f>
        <v>-9576</v>
      </c>
      <c r="C33" s="1">
        <f t="shared" ref="C33:L33" si="51">IF(C31&lt;1, C31-1, C31)</f>
        <v>-9426</v>
      </c>
      <c r="D33" s="1">
        <f t="shared" si="51"/>
        <v>2011</v>
      </c>
      <c r="E33" s="1">
        <f t="shared" si="51"/>
        <v>2010</v>
      </c>
      <c r="F33" s="1">
        <f t="shared" si="51"/>
        <v>2003</v>
      </c>
      <c r="G33" s="1">
        <f t="shared" si="51"/>
        <v>2000</v>
      </c>
      <c r="H33" s="1">
        <f t="shared" ref="H33" si="52">IF(H31&lt;1, H31-1, H31)</f>
        <v>-1</v>
      </c>
      <c r="I33" s="1">
        <f t="shared" si="51"/>
        <v>-1</v>
      </c>
      <c r="J33" s="1">
        <f t="shared" si="51"/>
        <v>-4714</v>
      </c>
      <c r="K33" s="1">
        <f t="shared" si="51"/>
        <v>-4800</v>
      </c>
      <c r="L33" s="1">
        <f t="shared" si="51"/>
        <v>-4801</v>
      </c>
      <c r="M33" s="1">
        <f t="shared" ref="M33:O33" si="53">IF(M31&lt;1, M31-1, M31)</f>
        <v>-4801</v>
      </c>
      <c r="O33" s="1">
        <f t="shared" si="53"/>
        <v>-9426</v>
      </c>
    </row>
    <row r="35" spans="1:15" x14ac:dyDescent="0.25">
      <c r="B35" s="8" t="str">
        <f>IF(AND(B33=B1, B32=B2, B29=B3), "OK", "X")</f>
        <v>OK</v>
      </c>
      <c r="C35" s="8" t="str">
        <f t="shared" ref="C35:O35" si="54">IF(AND(C33=C1, C32=C2, C29=C3), "OK", "X")</f>
        <v>OK</v>
      </c>
      <c r="D35" s="8" t="str">
        <f t="shared" si="54"/>
        <v>OK</v>
      </c>
      <c r="E35" s="8" t="str">
        <f t="shared" si="54"/>
        <v>OK</v>
      </c>
      <c r="F35" s="8" t="str">
        <f t="shared" si="54"/>
        <v>OK</v>
      </c>
      <c r="G35" s="8" t="str">
        <f t="shared" si="54"/>
        <v>OK</v>
      </c>
      <c r="H35" s="8" t="str">
        <f t="shared" si="54"/>
        <v>OK</v>
      </c>
      <c r="I35" s="8" t="str">
        <f t="shared" si="54"/>
        <v>OK</v>
      </c>
      <c r="J35" s="8" t="str">
        <f t="shared" si="54"/>
        <v>OK</v>
      </c>
      <c r="K35" s="8" t="str">
        <f t="shared" si="54"/>
        <v>OK</v>
      </c>
      <c r="L35" s="8" t="str">
        <f t="shared" si="54"/>
        <v>OK</v>
      </c>
      <c r="M35" s="8" t="str">
        <f t="shared" si="54"/>
        <v>OK</v>
      </c>
      <c r="N35" s="8"/>
      <c r="O35" s="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XDU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WXQ</cp:lastModifiedBy>
  <dcterms:created xsi:type="dcterms:W3CDTF">2017-08-04T08:20:15Z</dcterms:created>
  <dcterms:modified xsi:type="dcterms:W3CDTF">2017-08-05T06:23:19Z</dcterms:modified>
</cp:coreProperties>
</file>